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data.sefs.uw.edu\data\Groups\Dept\Grants\Administration\Templates\Budget Breakdown Templates\"/>
    </mc:Choice>
  </mc:AlternateContent>
  <xr:revisionPtr revIDLastSave="0" documentId="8_{53C17658-056A-4123-9309-9727D493B4DD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MTDC" sheetId="1" r:id="rId1"/>
  </sheets>
  <definedNames>
    <definedName name="IDC_Rates">#REF!</definedName>
    <definedName name="IDC_Rates_TDC">#REF!</definedName>
    <definedName name="IDC_Rates2">#REF!</definedName>
    <definedName name="_xlnm.Print_Area" localSheetId="0">MTDC!$A$3:$O$94</definedName>
    <definedName name="USFS__CR___1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1" l="1"/>
  <c r="M44" i="1"/>
  <c r="L44" i="1"/>
  <c r="K44" i="1"/>
  <c r="J44" i="1"/>
  <c r="O44" i="1" s="1"/>
  <c r="N43" i="1"/>
  <c r="M43" i="1"/>
  <c r="L43" i="1"/>
  <c r="K43" i="1"/>
  <c r="J43" i="1"/>
  <c r="O43" i="1" s="1"/>
  <c r="N42" i="1"/>
  <c r="M42" i="1"/>
  <c r="L42" i="1"/>
  <c r="K42" i="1"/>
  <c r="J42" i="1"/>
  <c r="O42" i="1" s="1"/>
  <c r="N41" i="1"/>
  <c r="M41" i="1"/>
  <c r="L41" i="1"/>
  <c r="K41" i="1"/>
  <c r="J41" i="1"/>
  <c r="O41" i="1" s="1"/>
  <c r="N40" i="1"/>
  <c r="M40" i="1"/>
  <c r="L40" i="1"/>
  <c r="O40" i="1" s="1"/>
  <c r="K40" i="1"/>
  <c r="J40" i="1"/>
  <c r="N39" i="1"/>
  <c r="M39" i="1"/>
  <c r="L39" i="1"/>
  <c r="K39" i="1"/>
  <c r="J39" i="1"/>
  <c r="O39" i="1" s="1"/>
  <c r="N38" i="1"/>
  <c r="M38" i="1"/>
  <c r="L38" i="1"/>
  <c r="K38" i="1"/>
  <c r="J38" i="1"/>
  <c r="O38" i="1" s="1"/>
  <c r="N37" i="1"/>
  <c r="O37" i="1" s="1"/>
  <c r="M37" i="1"/>
  <c r="L37" i="1"/>
  <c r="K37" i="1"/>
  <c r="J37" i="1"/>
  <c r="N36" i="1"/>
  <c r="M36" i="1"/>
  <c r="L36" i="1"/>
  <c r="K36" i="1"/>
  <c r="J36" i="1"/>
  <c r="O36" i="1" s="1"/>
  <c r="N35" i="1"/>
  <c r="M35" i="1"/>
  <c r="L35" i="1"/>
  <c r="K35" i="1"/>
  <c r="J35" i="1"/>
  <c r="O35" i="1" s="1"/>
  <c r="N34" i="1"/>
  <c r="M34" i="1"/>
  <c r="L34" i="1"/>
  <c r="K34" i="1"/>
  <c r="J34" i="1"/>
  <c r="O34" i="1" s="1"/>
  <c r="N33" i="1"/>
  <c r="M33" i="1"/>
  <c r="L33" i="1"/>
  <c r="K33" i="1"/>
  <c r="J33" i="1"/>
  <c r="O33" i="1" s="1"/>
  <c r="N32" i="1"/>
  <c r="M32" i="1"/>
  <c r="L32" i="1"/>
  <c r="O32" i="1" s="1"/>
  <c r="K32" i="1"/>
  <c r="J32" i="1"/>
  <c r="N31" i="1"/>
  <c r="M31" i="1"/>
  <c r="L31" i="1"/>
  <c r="K31" i="1"/>
  <c r="J31" i="1"/>
  <c r="O31" i="1" s="1"/>
  <c r="N30" i="1"/>
  <c r="M30" i="1"/>
  <c r="L30" i="1"/>
  <c r="K30" i="1"/>
  <c r="J30" i="1"/>
  <c r="O30" i="1" s="1"/>
  <c r="N29" i="1"/>
  <c r="O29" i="1" s="1"/>
  <c r="M29" i="1"/>
  <c r="L29" i="1"/>
  <c r="K29" i="1"/>
  <c r="J29" i="1"/>
  <c r="N28" i="1"/>
  <c r="M28" i="1"/>
  <c r="L28" i="1"/>
  <c r="K28" i="1"/>
  <c r="J28" i="1"/>
  <c r="O28" i="1" s="1"/>
  <c r="N27" i="1"/>
  <c r="M27" i="1"/>
  <c r="L27" i="1"/>
  <c r="K27" i="1"/>
  <c r="K51" i="1" s="1"/>
  <c r="J27" i="1"/>
  <c r="O27" i="1" s="1"/>
  <c r="N26" i="1"/>
  <c r="M26" i="1"/>
  <c r="L26" i="1"/>
  <c r="K26" i="1"/>
  <c r="J26" i="1"/>
  <c r="O26" i="1" s="1"/>
  <c r="N25" i="1"/>
  <c r="M25" i="1"/>
  <c r="L25" i="1"/>
  <c r="K25" i="1"/>
  <c r="J25" i="1"/>
  <c r="O25" i="1" s="1"/>
  <c r="N24" i="1"/>
  <c r="N51" i="1" s="1"/>
  <c r="M24" i="1"/>
  <c r="M51" i="1" s="1"/>
  <c r="L24" i="1"/>
  <c r="L51" i="1" s="1"/>
  <c r="K24" i="1"/>
  <c r="J24" i="1"/>
  <c r="N23" i="1"/>
  <c r="M23" i="1"/>
  <c r="L23" i="1"/>
  <c r="K23" i="1"/>
  <c r="J23" i="1"/>
  <c r="O23" i="1" s="1"/>
  <c r="N22" i="1"/>
  <c r="M22" i="1"/>
  <c r="L22" i="1"/>
  <c r="K22" i="1"/>
  <c r="J22" i="1"/>
  <c r="O22" i="1" s="1"/>
  <c r="N21" i="1"/>
  <c r="O21" i="1" s="1"/>
  <c r="M21" i="1"/>
  <c r="L21" i="1"/>
  <c r="K21" i="1"/>
  <c r="J21" i="1"/>
  <c r="N20" i="1"/>
  <c r="M20" i="1"/>
  <c r="L20" i="1"/>
  <c r="K20" i="1"/>
  <c r="J20" i="1"/>
  <c r="O20" i="1" s="1"/>
  <c r="N19" i="1"/>
  <c r="M19" i="1"/>
  <c r="L19" i="1"/>
  <c r="K19" i="1"/>
  <c r="J19" i="1"/>
  <c r="O19" i="1" s="1"/>
  <c r="N18" i="1"/>
  <c r="M18" i="1"/>
  <c r="L18" i="1"/>
  <c r="K18" i="1"/>
  <c r="J18" i="1"/>
  <c r="O18" i="1" s="1"/>
  <c r="N17" i="1"/>
  <c r="M17" i="1"/>
  <c r="L17" i="1"/>
  <c r="K17" i="1"/>
  <c r="J17" i="1"/>
  <c r="O17" i="1" s="1"/>
  <c r="N16" i="1"/>
  <c r="M16" i="1"/>
  <c r="L16" i="1"/>
  <c r="O16" i="1" s="1"/>
  <c r="K16" i="1"/>
  <c r="J16" i="1"/>
  <c r="N15" i="1"/>
  <c r="M15" i="1"/>
  <c r="L15" i="1"/>
  <c r="K15" i="1"/>
  <c r="J15" i="1"/>
  <c r="O15" i="1" s="1"/>
  <c r="N14" i="1"/>
  <c r="M14" i="1"/>
  <c r="L14" i="1"/>
  <c r="K14" i="1"/>
  <c r="J14" i="1"/>
  <c r="O14" i="1" s="1"/>
  <c r="N13" i="1"/>
  <c r="N45" i="1" s="1"/>
  <c r="M13" i="1"/>
  <c r="L13" i="1"/>
  <c r="K13" i="1"/>
  <c r="J13" i="1"/>
  <c r="N12" i="1"/>
  <c r="M12" i="1"/>
  <c r="M45" i="1" s="1"/>
  <c r="L12" i="1"/>
  <c r="L45" i="1" s="1"/>
  <c r="K12" i="1"/>
  <c r="K45" i="1" s="1"/>
  <c r="J12" i="1"/>
  <c r="J45" i="1" s="1"/>
  <c r="N77" i="1"/>
  <c r="M77" i="1"/>
  <c r="L77" i="1"/>
  <c r="K77" i="1"/>
  <c r="J77" i="1"/>
  <c r="N76" i="1"/>
  <c r="M76" i="1"/>
  <c r="L76" i="1"/>
  <c r="K76" i="1"/>
  <c r="J76" i="1"/>
  <c r="O24" i="1" l="1"/>
  <c r="O13" i="1"/>
  <c r="J51" i="1"/>
  <c r="O12" i="1"/>
  <c r="O45" i="1" s="1"/>
  <c r="J53" i="1"/>
  <c r="J54" i="1" l="1"/>
  <c r="K66" i="1"/>
  <c r="J66" i="1"/>
  <c r="L66" i="1"/>
  <c r="M66" i="1"/>
  <c r="N66" i="1"/>
  <c r="O64" i="1"/>
  <c r="O65" i="1"/>
  <c r="N54" i="1"/>
  <c r="L54" i="1"/>
  <c r="M54" i="1"/>
  <c r="K54" i="1"/>
  <c r="O59" i="1"/>
  <c r="O70" i="1"/>
  <c r="O68" i="1"/>
  <c r="O72" i="1"/>
  <c r="O61" i="1"/>
  <c r="O63" i="1"/>
  <c r="K53" i="1"/>
  <c r="M53" i="1"/>
  <c r="J49" i="1"/>
  <c r="N53" i="1"/>
  <c r="L53" i="1"/>
  <c r="J50" i="1"/>
  <c r="J48" i="1"/>
  <c r="K50" i="1" l="1"/>
  <c r="N50" i="1"/>
  <c r="L49" i="1"/>
  <c r="M49" i="1"/>
  <c r="O54" i="1"/>
  <c r="O66" i="1"/>
  <c r="L50" i="1"/>
  <c r="N49" i="1"/>
  <c r="L48" i="1"/>
  <c r="N48" i="1"/>
  <c r="K49" i="1"/>
  <c r="M50" i="1"/>
  <c r="M48" i="1"/>
  <c r="K48" i="1"/>
  <c r="O77" i="1"/>
  <c r="O53" i="1"/>
  <c r="L78" i="1"/>
  <c r="K78" i="1"/>
  <c r="N78" i="1"/>
  <c r="M78" i="1"/>
  <c r="J78" i="1"/>
  <c r="O76" i="1"/>
  <c r="O51" i="1" l="1"/>
  <c r="O50" i="1"/>
  <c r="N52" i="1"/>
  <c r="N55" i="1" s="1"/>
  <c r="O49" i="1"/>
  <c r="O48" i="1"/>
  <c r="K52" i="1"/>
  <c r="K55" i="1" s="1"/>
  <c r="M52" i="1"/>
  <c r="M55" i="1" s="1"/>
  <c r="J52" i="1"/>
  <c r="J55" i="1" s="1"/>
  <c r="L52" i="1"/>
  <c r="L55" i="1" s="1"/>
  <c r="O78" i="1"/>
  <c r="J57" i="1" l="1"/>
  <c r="J80" i="1" s="1"/>
  <c r="J82" i="1" s="1"/>
  <c r="J84" i="1" s="1"/>
  <c r="N57" i="1"/>
  <c r="N80" i="1" s="1"/>
  <c r="N82" i="1" s="1"/>
  <c r="N84" i="1" s="1"/>
  <c r="N87" i="1" s="1"/>
  <c r="L57" i="1"/>
  <c r="L80" i="1" s="1"/>
  <c r="L82" i="1" s="1"/>
  <c r="L84" i="1" s="1"/>
  <c r="L87" i="1" s="1"/>
  <c r="M57" i="1"/>
  <c r="M80" i="1" s="1"/>
  <c r="M82" i="1" s="1"/>
  <c r="M84" i="1" s="1"/>
  <c r="M87" i="1" s="1"/>
  <c r="K57" i="1"/>
  <c r="K80" i="1" s="1"/>
  <c r="K82" i="1" s="1"/>
  <c r="K84" i="1" s="1"/>
  <c r="K87" i="1" s="1"/>
  <c r="O52" i="1"/>
  <c r="O55" i="1" s="1"/>
  <c r="J87" i="1" l="1"/>
  <c r="O87" i="1" s="1"/>
  <c r="O89" i="1" s="1"/>
  <c r="O84" i="1"/>
  <c r="O82" i="1"/>
  <c r="O57" i="1"/>
  <c r="O8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Marlyn Del Cid</author>
  </authors>
  <commentList>
    <comment ref="B17" authorId="0" shapeId="0" xr:uid="{3B30E93A-E359-4CE6-87F0-FA83C121AD01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L&amp;I Salary Threshold Effective January 1, 2024
Weekly $1,302.40
Monthly $5,644
Annual $67,728
See provisions below.</t>
        </r>
      </text>
    </comment>
    <comment ref="B33" authorId="0" shapeId="0" xr:uid="{21FEC3AF-E127-4AF5-BD09-2F27FA1D67C3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4" authorId="0" shapeId="0" xr:uid="{3C14ACB8-ED20-4E95-A266-550FEAC29F61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5" authorId="0" shapeId="0" xr:uid="{7C147F0C-61DA-4615-BDC6-4AF951A5FADC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6" authorId="0" shapeId="0" xr:uid="{241D16EB-2882-43AE-A2F3-11A463B53275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$2984
RAI (Intermediate, Post-MS): $3135
RAII (Candidate, PhD Candidate): $3291</t>
        </r>
      </text>
    </comment>
    <comment ref="B37" authorId="0" shapeId="0" xr:uid="{19B72440-7DAF-4E2E-AA77-969EF2249D6C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38" authorId="0" shapeId="0" xr:uid="{49B41B03-7032-4C1F-8256-1F0EA5C48AD6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39" authorId="0" shapeId="0" xr:uid="{994158C6-A3BF-4264-ADF6-4F4D09367075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0" authorId="0" shapeId="0" xr:uid="{4712D120-7171-4685-82A5-A675AB5F5226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1" authorId="0" shapeId="0" xr:uid="{F5797986-3FCD-41AD-B00B-C6ACC739BE22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2025-2026 Hourly wage paid for Academic Student Employees (ASEs) hourly job titles hired in SEFS. 
The four hourly ASE titles are:
•$30.03/hr – Graduate Reader/Grader, Lab Support, Field Trip Support 
•$27.87/hr – Undergraduate Reader/Grader, Lab Support, Field Trip Support 
•$27.87/hr – Undergraduate Teaching Assistant
•$25.54/hr – Undergraduate Research Assistant</t>
        </r>
      </text>
    </comment>
    <comment ref="B77" authorId="0" shapeId="0" xr:uid="{00000000-0006-0000-0000-000008000000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$1803.25 - 2 credits or fewer
$6094 - 7+ credits
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11"/>
            <color indexed="81"/>
            <rFont val="Tahoma"/>
            <family val="2"/>
          </rPr>
          <t>To more accurately budget for summer tuition, please confirm with the SEFS RGC team the number of credits the Grad RA anticipates taking. Rates will vary for 3-6 credits.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07" authorId="0" shapeId="0" xr:uid="{3500C227-A4E7-4BC1-BBE5-497C5448A6EC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B113" authorId="0" shapeId="0" xr:uid="{E766108C-BA6F-4D47-879D-26BF241FD3DC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E121" authorId="0" shapeId="0" xr:uid="{5F6FCEBF-EBD8-46DE-A669-935E45B3A487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https://hr.uw.edu/labor/academic-and-student-unions/uaw-postdocs/uaw-postdoc-contract</t>
        </r>
      </text>
    </comment>
  </commentList>
</comments>
</file>

<file path=xl/sharedStrings.xml><?xml version="1.0" encoding="utf-8"?>
<sst xmlns="http://schemas.openxmlformats.org/spreadsheetml/2006/main" count="130" uniqueCount="105">
  <si>
    <t>Total Salary</t>
  </si>
  <si>
    <t>Total Benefits</t>
  </si>
  <si>
    <t>Total</t>
  </si>
  <si>
    <t>YR 2</t>
  </si>
  <si>
    <t>YR 3</t>
  </si>
  <si>
    <t>YR 4</t>
  </si>
  <si>
    <t>YR 5</t>
  </si>
  <si>
    <t>Notes:</t>
  </si>
  <si>
    <t>Indirect cost rates in effect at the beginning of the budget period should be used for the entire annual budget period.</t>
  </si>
  <si>
    <t>TOTAL DIRECT COSTS:</t>
  </si>
  <si>
    <t>MODIFIED TOTAL DIRECT COSTS:</t>
  </si>
  <si>
    <t>TOTAL BUDGET:</t>
  </si>
  <si>
    <t>YR 1</t>
  </si>
  <si>
    <t>Quarterly Rate</t>
  </si>
  <si>
    <t>PROJECT PERIOD:</t>
  </si>
  <si>
    <t>PI NAME:</t>
  </si>
  <si>
    <t>FTE (%)</t>
  </si>
  <si>
    <r>
      <rPr>
        <u/>
        <sz val="10"/>
        <rFont val="Arial"/>
        <family val="2"/>
      </rPr>
      <t>Monthly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Salary</t>
    </r>
  </si>
  <si>
    <t>Total Graduate Operating Fees</t>
  </si>
  <si>
    <t>TDC less equipment, tuition, &amp; subcontracts in excess of $25,000</t>
  </si>
  <si>
    <t>Classified Staff (i.e. Research Aide/Lab Tech)</t>
  </si>
  <si>
    <t>Professional Staff (i.e. Research Scientist/Engineer)</t>
  </si>
  <si>
    <t>Principal Investigator</t>
  </si>
  <si>
    <t>Co-Principal Investigator</t>
  </si>
  <si>
    <t xml:space="preserve">Not using the on-campus rates? </t>
  </si>
  <si>
    <t>SALARIES:</t>
  </si>
  <si>
    <t>SUBCONTRACTS:</t>
  </si>
  <si>
    <t>TRAVEL:</t>
  </si>
  <si>
    <t>SUPPLIES &amp; MATERIALS:</t>
  </si>
  <si>
    <t>EQUIPMENT (OVER $5,000):</t>
  </si>
  <si>
    <t>GRAD. OPERATING FEES:</t>
  </si>
  <si>
    <t>INDIRECT COSTS:</t>
  </si>
  <si>
    <t>CONSULTANTS:</t>
  </si>
  <si>
    <t>RETIREMENT &amp; BENEFITS:</t>
  </si>
  <si>
    <t>CONTRACTUAL SERVICES:</t>
  </si>
  <si>
    <t>Maximum Amount</t>
  </si>
  <si>
    <t>Difference</t>
  </si>
  <si>
    <t>Total Personnel Costs (Salary + Benefits)</t>
  </si>
  <si>
    <t xml:space="preserve">Faculty </t>
  </si>
  <si>
    <t xml:space="preserve">Classified Staff </t>
  </si>
  <si>
    <t xml:space="preserve">Professional Staff </t>
  </si>
  <si>
    <t xml:space="preserve">Graduate Student RAs </t>
  </si>
  <si>
    <t xml:space="preserve">Enter other IDC rate: </t>
  </si>
  <si>
    <t>Okay to delete extra columns for projects of fewer than five years, please do so carefully to retain formulas</t>
  </si>
  <si>
    <t>SHORT TITLE:</t>
  </si>
  <si>
    <t>SPONSOR:</t>
  </si>
  <si>
    <t># Months Year 1</t>
  </si>
  <si>
    <t># Months Year 2</t>
  </si>
  <si>
    <t># Months Year 3</t>
  </si>
  <si>
    <t># Months Year 4</t>
  </si>
  <si>
    <t># Months Year 5</t>
  </si>
  <si>
    <t>Hourly Employees</t>
  </si>
  <si>
    <t># of Qtrs Year 1</t>
  </si>
  <si>
    <t># of Qtrs Year 2</t>
  </si>
  <si>
    <t># of Qtrs Year 3</t>
  </si>
  <si>
    <t># of Qtrs Year 4</t>
  </si>
  <si>
    <t># of Qtrs Year 5</t>
  </si>
  <si>
    <t>On-Campus IDC Rate: 55.5% FY19+</t>
  </si>
  <si>
    <t>SEFS RGC has selected the Intermediate rate for the budget template. If you know the student is Premaster or Candidate you can substitute the correct rates:</t>
  </si>
  <si>
    <t>Hourly GRSA</t>
  </si>
  <si>
    <r>
      <t xml:space="preserve">Post-Doctoral Researcher </t>
    </r>
    <r>
      <rPr>
        <i/>
        <sz val="8"/>
        <rFont val="Arial"/>
        <family val="2"/>
      </rPr>
      <t>(No longer faculty; new benefit rate pending)</t>
    </r>
  </si>
  <si>
    <t>Benefit Rates</t>
  </si>
  <si>
    <t>Total Subcontracts</t>
  </si>
  <si>
    <t>Modified Total Direct Cost budget template for NSF, NASA, and other sponsors following federally negotiated indirect cost rate guidelines.</t>
  </si>
  <si>
    <t>Hourly Undergraduate ASE, Engaged in Research</t>
  </si>
  <si>
    <t>Postdoctoral Researcher</t>
  </si>
  <si>
    <t>The Modified Total Direct Cost budget template is for sponsors following federally negotiated indirect cost rate guidelines e.g. NSF, NASA, etc.</t>
  </si>
  <si>
    <t>Year</t>
  </si>
  <si>
    <t>Weekly minimum</t>
  </si>
  <si>
    <t>Instead, they will become overtime eligible if their salary falls below the state minimum.</t>
  </si>
  <si>
    <t>per contract</t>
  </si>
  <si>
    <t>Annual minimum</t>
  </si>
  <si>
    <t>CY2025</t>
  </si>
  <si>
    <t>receive a minimum of $68,460 from their funding source, unless funded at a higher rate by their non-UW entity/funding sources.</t>
  </si>
  <si>
    <t>Postdoctoral Scholar Paid Directs (PDRs). Postdoctoral Scholars paid directly are funded by a non-UW entity/funding source. PDRs must</t>
  </si>
  <si>
    <t>Assumed salary growth rate of 5% per year for Undergraduate Hourly</t>
  </si>
  <si>
    <t>$30.03/hr – Graduate Reader/Grader, Lab Support, Field Trip Support</t>
  </si>
  <si>
    <t>Assumed tuition increase of 4% per year</t>
  </si>
  <si>
    <t>Assumed salary growth rate of 3% per year for faculty and post docs</t>
  </si>
  <si>
    <t xml:space="preserve">Professional Staff  </t>
  </si>
  <si>
    <t>$27.87/hr – Undergraduate Reader/Grader, Lab Support, Field Trip Support</t>
  </si>
  <si>
    <t>$27.87/hr – Undergraduate Teaching Assistant</t>
  </si>
  <si>
    <t>$25.54/hr – Undergraduate Research Assistant</t>
  </si>
  <si>
    <t>Fall 2025 - Spring 2026 Tuition: $6494/Quarter (7+ credits)</t>
  </si>
  <si>
    <t>Summer 2026 Tuition (2 credits or fewer)</t>
  </si>
  <si>
    <t>2025-2026 Hourly wage paid for Academic Student Employees (ASEs) hourly job titles hired in SEFS. The four hourly ASE titles are:</t>
  </si>
  <si>
    <t>UW fiscal year runs 7/1/2026-6/30/2027. This budget assumes the project begins in FY27.</t>
  </si>
  <si>
    <t>Assumed salary growth rate of 3% per year for professional staff</t>
  </si>
  <si>
    <t>Assumed salary growth rate of 10% per year for grad students, including GRSA Hourly in Year 1 and  5% after</t>
  </si>
  <si>
    <t>Premaster (MS student): $3,611</t>
  </si>
  <si>
    <t>Intermediate (Post-MS): $3,793</t>
  </si>
  <si>
    <t>Candidate (PhD Candidate): $3,983</t>
  </si>
  <si>
    <t>Premaster (MS student): $49.23</t>
  </si>
  <si>
    <t>Intermediate (Post-MS): $51.73</t>
  </si>
  <si>
    <t>Candidate (PhD Candidate): $54.30</t>
  </si>
  <si>
    <t xml:space="preserve">Starting Jan 1, 2024 Postdoctoral Scholars do not have to make the WA minimum wage. </t>
  </si>
  <si>
    <t xml:space="preserve">Effective Jan, 1, 2024 the minimum salary for Postdoctoral scholars is $68,460 except as defined below. </t>
  </si>
  <si>
    <t>Effective Jan 1, 2025 the minimum salary for post doctoral scholars is $78,250 except as defined below.</t>
  </si>
  <si>
    <t>CY2024</t>
  </si>
  <si>
    <t>estimated WA minimum</t>
  </si>
  <si>
    <t>Effective 07/01/2026</t>
  </si>
  <si>
    <t>Specify calendar Year (c) vs UW Fiscal Year (U) vs Sponsor Fiscal Year (S)</t>
  </si>
  <si>
    <t>If sponsor year below, please specify sponsor fiscal year start date.</t>
  </si>
  <si>
    <t>Grad RA (FY27 RAI Rate Presumed: $3,135)</t>
  </si>
  <si>
    <t>Hourly GRSA (Summer: $51.73/Hr, Avg Work Hours/Mo. = 173.3)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</si>
</sst>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i/>
      <sz val="10"/>
      <color rgb="FFFF0000"/>
      <name val="Arial"/>
      <family val="2"/>
    </font>
    <font>
      <b/>
      <sz val="13.5"/>
      <name val="Arial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11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6" fontId="2" fillId="0" borderId="0" xfId="0" applyNumberFormat="1" applyFont="1" applyAlignment="1">
      <alignment horizontal="left"/>
    </xf>
    <xf numFmtId="0" fontId="1" fillId="0" borderId="0" xfId="0" applyFont="1"/>
    <xf numFmtId="0" fontId="4" fillId="0" borderId="0" xfId="0" applyFont="1"/>
    <xf numFmtId="164" fontId="2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4" fontId="1" fillId="2" borderId="3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left"/>
    </xf>
    <xf numFmtId="164" fontId="2" fillId="3" borderId="5" xfId="0" applyNumberFormat="1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9" fontId="2" fillId="3" borderId="5" xfId="1" applyFont="1" applyFill="1" applyBorder="1"/>
    <xf numFmtId="0" fontId="6" fillId="0" borderId="0" xfId="0" applyFont="1" applyAlignment="1">
      <alignment wrapText="1"/>
    </xf>
    <xf numFmtId="9" fontId="2" fillId="3" borderId="5" xfId="0" applyNumberFormat="1" applyFont="1" applyFill="1" applyBorder="1"/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165" fontId="0" fillId="0" borderId="0" xfId="0" applyNumberFormat="1"/>
    <xf numFmtId="10" fontId="2" fillId="0" borderId="0" xfId="0" applyNumberFormat="1" applyFont="1" applyAlignment="1">
      <alignment horizontal="left"/>
    </xf>
    <xf numFmtId="165" fontId="2" fillId="3" borderId="5" xfId="0" applyNumberFormat="1" applyFont="1" applyFill="1" applyBorder="1" applyAlignment="1">
      <alignment horizontal="left"/>
    </xf>
    <xf numFmtId="164" fontId="2" fillId="3" borderId="6" xfId="0" applyNumberFormat="1" applyFont="1" applyFill="1" applyBorder="1" applyAlignment="1">
      <alignment horizontal="left"/>
    </xf>
    <xf numFmtId="10" fontId="2" fillId="3" borderId="6" xfId="0" applyNumberFormat="1" applyFont="1" applyFill="1" applyBorder="1" applyAlignment="1">
      <alignment horizontal="left"/>
    </xf>
    <xf numFmtId="165" fontId="0" fillId="0" borderId="0" xfId="0" applyNumberFormat="1" applyAlignment="1">
      <alignment horizontal="left"/>
    </xf>
    <xf numFmtId="0" fontId="2" fillId="4" borderId="6" xfId="0" applyFont="1" applyFill="1" applyBorder="1" applyAlignment="1">
      <alignment horizontal="left"/>
    </xf>
    <xf numFmtId="49" fontId="2" fillId="3" borderId="5" xfId="0" applyNumberFormat="1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64" fontId="2" fillId="3" borderId="5" xfId="3" applyNumberFormat="1" applyFont="1" applyFill="1" applyBorder="1" applyAlignment="1">
      <alignment horizontal="left"/>
    </xf>
    <xf numFmtId="0" fontId="10" fillId="0" borderId="0" xfId="2" applyFill="1"/>
    <xf numFmtId="164" fontId="2" fillId="2" borderId="0" xfId="0" quotePrefix="1" applyNumberFormat="1" applyFont="1" applyFill="1" applyAlignment="1">
      <alignment horizontal="left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6" fontId="17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1" fillId="5" borderId="7" xfId="0" applyFont="1" applyFill="1" applyBorder="1" applyAlignment="1">
      <alignment vertical="center" wrapText="1"/>
    </xf>
    <xf numFmtId="0" fontId="21" fillId="5" borderId="8" xfId="0" applyFont="1" applyFill="1" applyBorder="1" applyAlignment="1">
      <alignment vertical="center" wrapText="1"/>
    </xf>
    <xf numFmtId="0" fontId="21" fillId="5" borderId="9" xfId="0" applyFont="1" applyFill="1" applyBorder="1" applyAlignment="1">
      <alignment vertical="center" wrapText="1"/>
    </xf>
    <xf numFmtId="0" fontId="2" fillId="6" borderId="0" xfId="0" applyFont="1" applyFill="1"/>
    <xf numFmtId="0" fontId="0" fillId="6" borderId="0" xfId="0" applyFill="1"/>
    <xf numFmtId="0" fontId="2" fillId="6" borderId="0" xfId="0" applyFont="1" applyFill="1" applyAlignment="1">
      <alignment wrapText="1"/>
    </xf>
    <xf numFmtId="0" fontId="17" fillId="0" borderId="10" xfId="0" applyFont="1" applyBorder="1" applyAlignment="1">
      <alignment vertical="center"/>
    </xf>
    <xf numFmtId="6" fontId="17" fillId="0" borderId="11" xfId="0" applyNumberFormat="1" applyFont="1" applyBorder="1" applyAlignment="1">
      <alignment vertical="center"/>
    </xf>
    <xf numFmtId="6" fontId="17" fillId="0" borderId="12" xfId="0" applyNumberFormat="1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6" fontId="17" fillId="0" borderId="14" xfId="0" applyNumberFormat="1" applyFont="1" applyBorder="1" applyAlignment="1">
      <alignment vertical="center"/>
    </xf>
    <xf numFmtId="6" fontId="17" fillId="0" borderId="15" xfId="0" applyNumberFormat="1" applyFont="1" applyBorder="1" applyAlignment="1">
      <alignment vertical="center"/>
    </xf>
    <xf numFmtId="165" fontId="2" fillId="0" borderId="0" xfId="0" applyNumberFormat="1" applyFont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6" borderId="0" xfId="0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0" borderId="0" xfId="2" applyFill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10" fillId="0" borderId="0" xfId="2" applyFill="1" applyAlignment="1">
      <alignment horizontal="left" wrapText="1"/>
    </xf>
    <xf numFmtId="164" fontId="0" fillId="0" borderId="0" xfId="0" applyNumberFormat="1" applyAlignment="1">
      <alignment horizontal="left"/>
    </xf>
    <xf numFmtId="0" fontId="2" fillId="7" borderId="0" xfId="0" applyFont="1" applyFill="1" applyAlignment="1">
      <alignment horizontal="left"/>
    </xf>
    <xf numFmtId="0" fontId="0" fillId="7" borderId="0" xfId="0" applyFill="1"/>
    <xf numFmtId="0" fontId="0" fillId="7" borderId="0" xfId="0" applyFill="1" applyAlignment="1">
      <alignment horizontal="left"/>
    </xf>
    <xf numFmtId="0" fontId="2" fillId="7" borderId="0" xfId="0" applyFont="1" applyFill="1"/>
    <xf numFmtId="0" fontId="3" fillId="7" borderId="0" xfId="0" applyFont="1" applyFill="1"/>
    <xf numFmtId="0" fontId="4" fillId="7" borderId="0" xfId="0" applyFont="1" applyFill="1" applyAlignment="1">
      <alignment horizontal="left" vertical="center" wrapText="1"/>
    </xf>
  </cellXfs>
  <cellStyles count="5">
    <cellStyle name="Currency" xfId="3" builtinId="4"/>
    <cellStyle name="Hyperlink" xfId="2" builtinId="8"/>
    <cellStyle name="Normal" xfId="0" builtinId="0"/>
    <cellStyle name="Percent" xfId="1" builtinId="5"/>
    <cellStyle name="Percent 2" xfId="4" xr:uid="{00000000-0005-0000-0000-000004000000}"/>
  </cellStyles>
  <dxfs count="0"/>
  <tableStyles count="0" defaultTableStyle="TableStyleMedium9" defaultPivotStyle="PivotStyleLight16"/>
  <colors>
    <mruColors>
      <color rgb="FF0000FF"/>
      <color rgb="FFB9E4FF"/>
      <color rgb="FFCCECFF"/>
      <color rgb="FFFFFF99"/>
      <color rgb="FF0066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rad.uw.edu/graduate-student-funding/funding-information-for-departments/administering-assistantships/ta-ra-salaries/" TargetMode="External"/><Relationship Id="rId2" Type="http://schemas.openxmlformats.org/officeDocument/2006/relationships/hyperlink" Target="https://finance.uw.edu/fr/fringe-benefit-load-rate" TargetMode="External"/><Relationship Id="rId1" Type="http://schemas.openxmlformats.org/officeDocument/2006/relationships/hyperlink" Target="https://environment.uw.edu/intranet/research/research-policies/gssa-salaries-graduate-operating-fees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32"/>
  <sheetViews>
    <sheetView tabSelected="1" topLeftCell="A6" zoomScaleNormal="100" workbookViewId="0">
      <selection activeCell="K15" sqref="K15"/>
    </sheetView>
  </sheetViews>
  <sheetFormatPr defaultRowHeight="12.45" outlineLevelRow="1" x14ac:dyDescent="0.2"/>
  <cols>
    <col min="1" max="1" width="31.375" customWidth="1"/>
    <col min="2" max="2" width="55.125" customWidth="1"/>
    <col min="3" max="3" width="9.125" customWidth="1"/>
    <col min="4" max="8" width="9.375" customWidth="1"/>
    <col min="9" max="9" width="8" customWidth="1"/>
    <col min="10" max="14" width="10.125" style="1" customWidth="1"/>
    <col min="15" max="15" width="13.375" style="1" customWidth="1"/>
  </cols>
  <sheetData>
    <row r="2" spans="1:15" outlineLevel="1" x14ac:dyDescent="0.2">
      <c r="B2" s="47" t="s">
        <v>66</v>
      </c>
    </row>
    <row r="3" spans="1:15" x14ac:dyDescent="0.2"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</row>
    <row r="4" spans="1:15" ht="13.1" x14ac:dyDescent="0.25">
      <c r="A4" s="8" t="s">
        <v>15</v>
      </c>
      <c r="B4" s="24"/>
      <c r="C4" s="17"/>
      <c r="K4" s="3"/>
      <c r="L4" s="3"/>
      <c r="M4" s="3"/>
      <c r="N4" s="3"/>
      <c r="O4" s="3"/>
    </row>
    <row r="5" spans="1:15" ht="13.1" x14ac:dyDescent="0.25">
      <c r="A5" s="8" t="s">
        <v>44</v>
      </c>
      <c r="B5" s="24"/>
      <c r="C5" s="17"/>
      <c r="K5" s="3"/>
      <c r="L5" s="3"/>
      <c r="M5" s="3"/>
      <c r="N5" s="3"/>
      <c r="O5" s="3"/>
    </row>
    <row r="6" spans="1:15" ht="13.1" x14ac:dyDescent="0.25">
      <c r="A6" s="8" t="s">
        <v>45</v>
      </c>
      <c r="B6" s="24"/>
      <c r="C6" s="2"/>
      <c r="D6" s="77" t="s">
        <v>101</v>
      </c>
      <c r="E6" s="78"/>
      <c r="F6" s="78"/>
      <c r="G6" s="78"/>
      <c r="H6" s="78"/>
      <c r="I6" s="78"/>
      <c r="J6" s="79"/>
      <c r="K6" s="3"/>
      <c r="L6" s="3"/>
      <c r="M6" s="3"/>
      <c r="N6" s="3"/>
      <c r="O6" s="3"/>
    </row>
    <row r="7" spans="1:15" ht="15.05" x14ac:dyDescent="0.25">
      <c r="A7" s="8" t="s">
        <v>14</v>
      </c>
      <c r="B7" s="24"/>
      <c r="C7" s="2"/>
      <c r="D7" s="80" t="s">
        <v>102</v>
      </c>
      <c r="E7" s="80"/>
      <c r="F7" s="80"/>
      <c r="G7" s="80"/>
      <c r="H7" s="80"/>
      <c r="I7" s="81"/>
      <c r="J7" s="77"/>
      <c r="K7" s="39"/>
      <c r="L7" s="39"/>
      <c r="M7" s="39"/>
    </row>
    <row r="8" spans="1:15" x14ac:dyDescent="0.2">
      <c r="A8" s="2"/>
      <c r="B8" s="14"/>
      <c r="C8" s="14"/>
      <c r="D8" s="14"/>
      <c r="E8" s="14"/>
      <c r="F8" s="14"/>
      <c r="G8" s="14"/>
      <c r="H8" s="14"/>
      <c r="K8" s="39"/>
    </row>
    <row r="9" spans="1:15" ht="12.8" customHeight="1" x14ac:dyDescent="0.2">
      <c r="A9" s="2"/>
      <c r="B9" s="2"/>
      <c r="C9" s="73" t="s">
        <v>17</v>
      </c>
      <c r="D9" s="72" t="s">
        <v>46</v>
      </c>
      <c r="E9" s="72" t="s">
        <v>47</v>
      </c>
      <c r="F9" s="72" t="s">
        <v>48</v>
      </c>
      <c r="G9" s="72" t="s">
        <v>49</v>
      </c>
      <c r="H9" s="72" t="s">
        <v>50</v>
      </c>
      <c r="I9" s="74" t="s">
        <v>16</v>
      </c>
      <c r="J9" s="3"/>
      <c r="K9" s="3"/>
      <c r="O9" s="3"/>
    </row>
    <row r="10" spans="1:15" ht="13.1" x14ac:dyDescent="0.25">
      <c r="A10" s="2"/>
      <c r="B10" s="14"/>
      <c r="C10" s="73"/>
      <c r="D10" s="72"/>
      <c r="E10" s="72"/>
      <c r="F10" s="72"/>
      <c r="G10" s="72"/>
      <c r="H10" s="72"/>
      <c r="I10" s="74"/>
      <c r="J10" s="4" t="s">
        <v>12</v>
      </c>
      <c r="K10" s="4" t="s">
        <v>3</v>
      </c>
      <c r="L10" s="4" t="s">
        <v>4</v>
      </c>
      <c r="M10" s="4" t="s">
        <v>5</v>
      </c>
      <c r="N10" s="4" t="s">
        <v>6</v>
      </c>
      <c r="O10" s="4" t="s">
        <v>2</v>
      </c>
    </row>
    <row r="11" spans="1:15" ht="13.1" x14ac:dyDescent="0.25">
      <c r="A11" s="2"/>
      <c r="C11" s="67"/>
      <c r="D11" s="82"/>
      <c r="E11" s="82"/>
      <c r="F11" s="82"/>
      <c r="G11" s="82"/>
      <c r="H11" s="82"/>
      <c r="I11" s="68"/>
      <c r="J11" s="4"/>
      <c r="K11" s="4"/>
      <c r="L11" s="4"/>
      <c r="M11" s="4"/>
      <c r="N11" s="4"/>
      <c r="O11" s="4"/>
    </row>
    <row r="12" spans="1:15" ht="13.1" x14ac:dyDescent="0.25">
      <c r="A12" s="8" t="s">
        <v>25</v>
      </c>
      <c r="B12" s="3" t="s">
        <v>22</v>
      </c>
      <c r="C12" s="37"/>
      <c r="D12" s="40"/>
      <c r="E12" s="40"/>
      <c r="F12" s="40"/>
      <c r="G12" s="40"/>
      <c r="H12" s="40"/>
      <c r="I12" s="38"/>
      <c r="J12" s="19">
        <f>C12*D12*I12*1.03</f>
        <v>0</v>
      </c>
      <c r="K12" s="19">
        <f>C12*E12*I12*1.03^2</f>
        <v>0</v>
      </c>
      <c r="L12" s="19">
        <f>C12*F12*I12*1.03^3</f>
        <v>0</v>
      </c>
      <c r="M12" s="19">
        <f>C12*G12*I12*1.03^4</f>
        <v>0</v>
      </c>
      <c r="N12" s="19">
        <f>C12*H12*I12*1.03^5</f>
        <v>0</v>
      </c>
      <c r="O12" s="19">
        <f>SUM(J12:N12)</f>
        <v>0</v>
      </c>
    </row>
    <row r="13" spans="1:15" ht="13.1" outlineLevel="1" x14ac:dyDescent="0.25">
      <c r="A13" s="8"/>
      <c r="B13" s="3" t="s">
        <v>23</v>
      </c>
      <c r="C13" s="37"/>
      <c r="D13" s="40"/>
      <c r="E13" s="40"/>
      <c r="F13" s="40"/>
      <c r="G13" s="40"/>
      <c r="H13" s="40"/>
      <c r="I13" s="38"/>
      <c r="J13" s="19">
        <f t="shared" ref="J13:J32" si="0">C13*D13*I13*1.03</f>
        <v>0</v>
      </c>
      <c r="K13" s="19">
        <f t="shared" ref="K13:K32" si="1">C13*E13*I13*1.03^2</f>
        <v>0</v>
      </c>
      <c r="L13" s="19">
        <f t="shared" ref="L13:L32" si="2">C13*F13*I13*1.03^3</f>
        <v>0</v>
      </c>
      <c r="M13" s="19">
        <f t="shared" ref="M13:M32" si="3">C13*G13*I13*1.03^4</f>
        <v>0</v>
      </c>
      <c r="N13" s="19">
        <f t="shared" ref="N13:N32" si="4">C13*H13*I13*1.03^5</f>
        <v>0</v>
      </c>
      <c r="O13" s="19">
        <f>SUM(J13:N13)</f>
        <v>0</v>
      </c>
    </row>
    <row r="14" spans="1:15" ht="13.1" outlineLevel="1" x14ac:dyDescent="0.25">
      <c r="A14" s="8"/>
      <c r="B14" s="3" t="s">
        <v>23</v>
      </c>
      <c r="C14" s="37"/>
      <c r="D14" s="40"/>
      <c r="E14" s="40"/>
      <c r="F14" s="40"/>
      <c r="G14" s="40"/>
      <c r="H14" s="40"/>
      <c r="I14" s="38"/>
      <c r="J14" s="19">
        <f t="shared" si="0"/>
        <v>0</v>
      </c>
      <c r="K14" s="19">
        <f t="shared" si="1"/>
        <v>0</v>
      </c>
      <c r="L14" s="19">
        <f t="shared" si="2"/>
        <v>0</v>
      </c>
      <c r="M14" s="19">
        <f t="shared" si="3"/>
        <v>0</v>
      </c>
      <c r="N14" s="19">
        <f t="shared" si="4"/>
        <v>0</v>
      </c>
      <c r="O14" s="19">
        <f t="shared" ref="O14:O39" si="5">SUM(J14:N14)</f>
        <v>0</v>
      </c>
    </row>
    <row r="15" spans="1:15" ht="13.1" outlineLevel="1" x14ac:dyDescent="0.25">
      <c r="A15" s="8"/>
      <c r="B15" s="3" t="s">
        <v>23</v>
      </c>
      <c r="C15" s="37"/>
      <c r="D15" s="40"/>
      <c r="E15" s="40"/>
      <c r="F15" s="40"/>
      <c r="G15" s="40"/>
      <c r="H15" s="40"/>
      <c r="I15" s="38"/>
      <c r="J15" s="19">
        <f t="shared" si="0"/>
        <v>0</v>
      </c>
      <c r="K15" s="19">
        <f t="shared" si="1"/>
        <v>0</v>
      </c>
      <c r="L15" s="19">
        <f t="shared" si="2"/>
        <v>0</v>
      </c>
      <c r="M15" s="19">
        <f t="shared" si="3"/>
        <v>0</v>
      </c>
      <c r="N15" s="19">
        <f t="shared" si="4"/>
        <v>0</v>
      </c>
      <c r="O15" s="19">
        <f t="shared" si="5"/>
        <v>0</v>
      </c>
    </row>
    <row r="16" spans="1:15" ht="13.1" x14ac:dyDescent="0.25">
      <c r="A16" s="8"/>
      <c r="B16" s="3" t="s">
        <v>23</v>
      </c>
      <c r="C16" s="37"/>
      <c r="D16" s="40"/>
      <c r="E16" s="40"/>
      <c r="F16" s="40"/>
      <c r="G16" s="40"/>
      <c r="H16" s="40"/>
      <c r="I16" s="38"/>
      <c r="J16" s="19">
        <f t="shared" si="0"/>
        <v>0</v>
      </c>
      <c r="K16" s="19">
        <f t="shared" si="1"/>
        <v>0</v>
      </c>
      <c r="L16" s="19">
        <f t="shared" si="2"/>
        <v>0</v>
      </c>
      <c r="M16" s="19">
        <f t="shared" si="3"/>
        <v>0</v>
      </c>
      <c r="N16" s="19">
        <f t="shared" si="4"/>
        <v>0</v>
      </c>
      <c r="O16" s="19">
        <f t="shared" si="5"/>
        <v>0</v>
      </c>
    </row>
    <row r="17" spans="1:15" ht="13.1" outlineLevel="1" x14ac:dyDescent="0.25">
      <c r="A17" s="8"/>
      <c r="B17" s="3" t="s">
        <v>65</v>
      </c>
      <c r="C17" s="37"/>
      <c r="D17" s="40"/>
      <c r="E17" s="40"/>
      <c r="F17" s="40"/>
      <c r="G17" s="40"/>
      <c r="H17" s="40"/>
      <c r="I17" s="38"/>
      <c r="J17" s="19">
        <f>C17*D17*I17*1.03</f>
        <v>0</v>
      </c>
      <c r="K17" s="19">
        <f>C17*E17*I17*1.03^2</f>
        <v>0</v>
      </c>
      <c r="L17" s="19">
        <f>C17*F17*I17*1.03^3</f>
        <v>0</v>
      </c>
      <c r="M17" s="19">
        <f>C17*G17*I17*1.03^4</f>
        <v>0</v>
      </c>
      <c r="N17" s="19">
        <f>C17*H17*I17*1.03^5</f>
        <v>0</v>
      </c>
      <c r="O17" s="19">
        <f>SUM(J17:N17)</f>
        <v>0</v>
      </c>
    </row>
    <row r="18" spans="1:15" ht="13.1" outlineLevel="1" x14ac:dyDescent="0.25">
      <c r="A18" s="8"/>
      <c r="B18" s="3" t="s">
        <v>65</v>
      </c>
      <c r="C18" s="37"/>
      <c r="D18" s="40"/>
      <c r="E18" s="40"/>
      <c r="F18" s="40"/>
      <c r="G18" s="40"/>
      <c r="H18" s="40"/>
      <c r="I18" s="38"/>
      <c r="J18" s="19">
        <f>C18*D18*I18*1.03</f>
        <v>0</v>
      </c>
      <c r="K18" s="19">
        <f>C18*E18*I18*1.03^2</f>
        <v>0</v>
      </c>
      <c r="L18" s="19">
        <f>C18*F18*I18*1.03^3</f>
        <v>0</v>
      </c>
      <c r="M18" s="19">
        <f>C18*G18*I18*1.03^4</f>
        <v>0</v>
      </c>
      <c r="N18" s="19">
        <f>C18*H18*I18*1.03^5</f>
        <v>0</v>
      </c>
      <c r="O18" s="19">
        <f t="shared" si="5"/>
        <v>0</v>
      </c>
    </row>
    <row r="19" spans="1:15" ht="13.1" outlineLevel="1" x14ac:dyDescent="0.25">
      <c r="A19" s="8"/>
      <c r="B19" s="3" t="s">
        <v>65</v>
      </c>
      <c r="C19" s="37"/>
      <c r="D19" s="40"/>
      <c r="E19" s="40"/>
      <c r="F19" s="40"/>
      <c r="G19" s="40"/>
      <c r="H19" s="40"/>
      <c r="I19" s="38"/>
      <c r="J19" s="19">
        <f>C19*D19*I19*1.03</f>
        <v>0</v>
      </c>
      <c r="K19" s="19">
        <f>C19*E19*I19*1.03^2</f>
        <v>0</v>
      </c>
      <c r="L19" s="19">
        <f>C19*F19*I19*1.03^3</f>
        <v>0</v>
      </c>
      <c r="M19" s="19">
        <f>C19*G19*I19*1.03^4</f>
        <v>0</v>
      </c>
      <c r="N19" s="19">
        <f>C19*H19*I19*1.03^5</f>
        <v>0</v>
      </c>
      <c r="O19" s="19">
        <f t="shared" si="5"/>
        <v>0</v>
      </c>
    </row>
    <row r="20" spans="1:15" ht="13.1" x14ac:dyDescent="0.25">
      <c r="A20" s="8"/>
      <c r="B20" s="3" t="s">
        <v>65</v>
      </c>
      <c r="C20" s="37"/>
      <c r="D20" s="40"/>
      <c r="E20" s="40"/>
      <c r="F20" s="40"/>
      <c r="G20" s="40"/>
      <c r="H20" s="40"/>
      <c r="I20" s="38"/>
      <c r="J20" s="19">
        <f>C20*D20*I20*1.03</f>
        <v>0</v>
      </c>
      <c r="K20" s="19">
        <f>C20*E20*I20*1.03^2</f>
        <v>0</v>
      </c>
      <c r="L20" s="19">
        <f>C20*F20*I20*1.03^3</f>
        <v>0</v>
      </c>
      <c r="M20" s="19">
        <f>C20*G20*I20*1.03^4</f>
        <v>0</v>
      </c>
      <c r="N20" s="19">
        <f>C20*H20*I20*1.03^5</f>
        <v>0</v>
      </c>
      <c r="O20" s="19">
        <f t="shared" si="5"/>
        <v>0</v>
      </c>
    </row>
    <row r="21" spans="1:15" ht="13.1" outlineLevel="1" x14ac:dyDescent="0.25">
      <c r="A21" s="8"/>
      <c r="B21" s="3" t="s">
        <v>20</v>
      </c>
      <c r="C21" s="37"/>
      <c r="D21" s="40"/>
      <c r="E21" s="40"/>
      <c r="F21" s="40"/>
      <c r="G21" s="40"/>
      <c r="H21" s="40"/>
      <c r="I21" s="38"/>
      <c r="J21" s="19">
        <f t="shared" si="0"/>
        <v>0</v>
      </c>
      <c r="K21" s="19">
        <f t="shared" si="1"/>
        <v>0</v>
      </c>
      <c r="L21" s="19">
        <f t="shared" si="2"/>
        <v>0</v>
      </c>
      <c r="M21" s="19">
        <f t="shared" si="3"/>
        <v>0</v>
      </c>
      <c r="N21" s="19">
        <f t="shared" si="4"/>
        <v>0</v>
      </c>
      <c r="O21" s="19">
        <f t="shared" si="5"/>
        <v>0</v>
      </c>
    </row>
    <row r="22" spans="1:15" ht="13.1" outlineLevel="1" x14ac:dyDescent="0.25">
      <c r="A22" s="8"/>
      <c r="B22" s="3" t="s">
        <v>20</v>
      </c>
      <c r="C22" s="37"/>
      <c r="D22" s="40"/>
      <c r="E22" s="40"/>
      <c r="F22" s="40"/>
      <c r="G22" s="40"/>
      <c r="H22" s="40"/>
      <c r="I22" s="38"/>
      <c r="J22" s="19">
        <f t="shared" si="0"/>
        <v>0</v>
      </c>
      <c r="K22" s="19">
        <f t="shared" si="1"/>
        <v>0</v>
      </c>
      <c r="L22" s="19">
        <f t="shared" si="2"/>
        <v>0</v>
      </c>
      <c r="M22" s="19">
        <f t="shared" si="3"/>
        <v>0</v>
      </c>
      <c r="N22" s="19">
        <f t="shared" si="4"/>
        <v>0</v>
      </c>
      <c r="O22" s="19">
        <f t="shared" si="5"/>
        <v>0</v>
      </c>
    </row>
    <row r="23" spans="1:15" ht="13.1" outlineLevel="1" x14ac:dyDescent="0.25">
      <c r="A23" s="8"/>
      <c r="B23" s="3" t="s">
        <v>20</v>
      </c>
      <c r="C23" s="37"/>
      <c r="D23" s="40"/>
      <c r="E23" s="40"/>
      <c r="F23" s="40"/>
      <c r="G23" s="40"/>
      <c r="H23" s="40"/>
      <c r="I23" s="38"/>
      <c r="J23" s="19">
        <f t="shared" si="0"/>
        <v>0</v>
      </c>
      <c r="K23" s="19">
        <f t="shared" si="1"/>
        <v>0</v>
      </c>
      <c r="L23" s="19">
        <f t="shared" si="2"/>
        <v>0</v>
      </c>
      <c r="M23" s="19">
        <f t="shared" si="3"/>
        <v>0</v>
      </c>
      <c r="N23" s="19">
        <f t="shared" si="4"/>
        <v>0</v>
      </c>
      <c r="O23" s="19">
        <f t="shared" si="5"/>
        <v>0</v>
      </c>
    </row>
    <row r="24" spans="1:15" ht="13.1" x14ac:dyDescent="0.25">
      <c r="A24" s="8"/>
      <c r="B24" s="3" t="s">
        <v>20</v>
      </c>
      <c r="C24" s="37"/>
      <c r="D24" s="40"/>
      <c r="E24" s="40"/>
      <c r="F24" s="40"/>
      <c r="G24" s="40"/>
      <c r="H24" s="40"/>
      <c r="I24" s="38"/>
      <c r="J24" s="19">
        <f t="shared" si="0"/>
        <v>0</v>
      </c>
      <c r="K24" s="19">
        <f t="shared" si="1"/>
        <v>0</v>
      </c>
      <c r="L24" s="19">
        <f t="shared" si="2"/>
        <v>0</v>
      </c>
      <c r="M24" s="19">
        <f t="shared" si="3"/>
        <v>0</v>
      </c>
      <c r="N24" s="19">
        <f t="shared" si="4"/>
        <v>0</v>
      </c>
      <c r="O24" s="19">
        <f t="shared" si="5"/>
        <v>0</v>
      </c>
    </row>
    <row r="25" spans="1:15" ht="13.1" outlineLevel="1" x14ac:dyDescent="0.25">
      <c r="A25" s="8"/>
      <c r="B25" s="3" t="s">
        <v>21</v>
      </c>
      <c r="C25" s="37"/>
      <c r="D25" s="40"/>
      <c r="E25" s="40"/>
      <c r="F25" s="40"/>
      <c r="G25" s="40"/>
      <c r="H25" s="40"/>
      <c r="I25" s="38"/>
      <c r="J25" s="19">
        <f t="shared" si="0"/>
        <v>0</v>
      </c>
      <c r="K25" s="19">
        <f t="shared" si="1"/>
        <v>0</v>
      </c>
      <c r="L25" s="19">
        <f t="shared" si="2"/>
        <v>0</v>
      </c>
      <c r="M25" s="19">
        <f t="shared" si="3"/>
        <v>0</v>
      </c>
      <c r="N25" s="19">
        <f t="shared" si="4"/>
        <v>0</v>
      </c>
      <c r="O25" s="19">
        <f t="shared" si="5"/>
        <v>0</v>
      </c>
    </row>
    <row r="26" spans="1:15" ht="13.1" outlineLevel="1" x14ac:dyDescent="0.25">
      <c r="A26" s="8"/>
      <c r="B26" s="3" t="s">
        <v>21</v>
      </c>
      <c r="C26" s="37"/>
      <c r="D26" s="40"/>
      <c r="E26" s="40"/>
      <c r="F26" s="40"/>
      <c r="G26" s="40"/>
      <c r="H26" s="40"/>
      <c r="I26" s="38"/>
      <c r="J26" s="19">
        <f t="shared" si="0"/>
        <v>0</v>
      </c>
      <c r="K26" s="19">
        <f t="shared" si="1"/>
        <v>0</v>
      </c>
      <c r="L26" s="19">
        <f t="shared" si="2"/>
        <v>0</v>
      </c>
      <c r="M26" s="19">
        <f t="shared" si="3"/>
        <v>0</v>
      </c>
      <c r="N26" s="19">
        <f t="shared" si="4"/>
        <v>0</v>
      </c>
      <c r="O26" s="19">
        <f t="shared" si="5"/>
        <v>0</v>
      </c>
    </row>
    <row r="27" spans="1:15" ht="13.1" outlineLevel="1" x14ac:dyDescent="0.25">
      <c r="A27" s="8"/>
      <c r="B27" s="3" t="s">
        <v>21</v>
      </c>
      <c r="C27" s="37"/>
      <c r="D27" s="40"/>
      <c r="E27" s="40"/>
      <c r="F27" s="40"/>
      <c r="G27" s="40"/>
      <c r="H27" s="40"/>
      <c r="I27" s="38"/>
      <c r="J27" s="19">
        <f t="shared" si="0"/>
        <v>0</v>
      </c>
      <c r="K27" s="19">
        <f t="shared" si="1"/>
        <v>0</v>
      </c>
      <c r="L27" s="19">
        <f t="shared" si="2"/>
        <v>0</v>
      </c>
      <c r="M27" s="19">
        <f t="shared" si="3"/>
        <v>0</v>
      </c>
      <c r="N27" s="19">
        <f t="shared" si="4"/>
        <v>0</v>
      </c>
      <c r="O27" s="19">
        <f t="shared" si="5"/>
        <v>0</v>
      </c>
    </row>
    <row r="28" spans="1:15" ht="13.1" outlineLevel="1" x14ac:dyDescent="0.25">
      <c r="A28" s="8"/>
      <c r="B28" s="3" t="s">
        <v>21</v>
      </c>
      <c r="C28" s="37"/>
      <c r="D28" s="40"/>
      <c r="E28" s="40"/>
      <c r="F28" s="40"/>
      <c r="G28" s="40"/>
      <c r="H28" s="40"/>
      <c r="I28" s="38"/>
      <c r="J28" s="19">
        <f t="shared" si="0"/>
        <v>0</v>
      </c>
      <c r="K28" s="19">
        <f t="shared" si="1"/>
        <v>0</v>
      </c>
      <c r="L28" s="19">
        <f t="shared" si="2"/>
        <v>0</v>
      </c>
      <c r="M28" s="19">
        <f t="shared" si="3"/>
        <v>0</v>
      </c>
      <c r="N28" s="19">
        <f t="shared" si="4"/>
        <v>0</v>
      </c>
      <c r="O28" s="19">
        <f t="shared" si="5"/>
        <v>0</v>
      </c>
    </row>
    <row r="29" spans="1:15" ht="13.1" outlineLevel="1" x14ac:dyDescent="0.25">
      <c r="A29" s="8"/>
      <c r="B29" s="3" t="s">
        <v>79</v>
      </c>
      <c r="C29" s="37"/>
      <c r="D29" s="40"/>
      <c r="E29" s="40"/>
      <c r="F29" s="40"/>
      <c r="G29" s="40"/>
      <c r="H29" s="40"/>
      <c r="I29" s="38"/>
      <c r="J29" s="19">
        <f t="shared" si="0"/>
        <v>0</v>
      </c>
      <c r="K29" s="19">
        <f t="shared" si="1"/>
        <v>0</v>
      </c>
      <c r="L29" s="19">
        <f t="shared" si="2"/>
        <v>0</v>
      </c>
      <c r="M29" s="19">
        <f t="shared" si="3"/>
        <v>0</v>
      </c>
      <c r="N29" s="19">
        <f t="shared" si="4"/>
        <v>0</v>
      </c>
      <c r="O29" s="19">
        <f t="shared" si="5"/>
        <v>0</v>
      </c>
    </row>
    <row r="30" spans="1:15" ht="13.1" outlineLevel="1" x14ac:dyDescent="0.25">
      <c r="A30" s="8"/>
      <c r="B30" s="3" t="s">
        <v>79</v>
      </c>
      <c r="C30" s="37"/>
      <c r="D30" s="40"/>
      <c r="E30" s="40"/>
      <c r="F30" s="40"/>
      <c r="G30" s="40"/>
      <c r="H30" s="40"/>
      <c r="I30" s="38"/>
      <c r="J30" s="19">
        <f t="shared" si="0"/>
        <v>0</v>
      </c>
      <c r="K30" s="19">
        <f t="shared" si="1"/>
        <v>0</v>
      </c>
      <c r="L30" s="19">
        <f t="shared" si="2"/>
        <v>0</v>
      </c>
      <c r="M30" s="19">
        <f t="shared" si="3"/>
        <v>0</v>
      </c>
      <c r="N30" s="19">
        <f t="shared" si="4"/>
        <v>0</v>
      </c>
      <c r="O30" s="19">
        <f t="shared" si="5"/>
        <v>0</v>
      </c>
    </row>
    <row r="31" spans="1:15" ht="13.1" outlineLevel="1" x14ac:dyDescent="0.25">
      <c r="A31" s="8"/>
      <c r="B31" s="3" t="s">
        <v>79</v>
      </c>
      <c r="C31" s="37"/>
      <c r="D31" s="40"/>
      <c r="E31" s="40"/>
      <c r="F31" s="40"/>
      <c r="G31" s="40"/>
      <c r="H31" s="40"/>
      <c r="I31" s="38"/>
      <c r="J31" s="19">
        <f t="shared" si="0"/>
        <v>0</v>
      </c>
      <c r="K31" s="19">
        <f t="shared" si="1"/>
        <v>0</v>
      </c>
      <c r="L31" s="19">
        <f t="shared" si="2"/>
        <v>0</v>
      </c>
      <c r="M31" s="19">
        <f t="shared" si="3"/>
        <v>0</v>
      </c>
      <c r="N31" s="19">
        <f t="shared" si="4"/>
        <v>0</v>
      </c>
      <c r="O31" s="19">
        <f t="shared" si="5"/>
        <v>0</v>
      </c>
    </row>
    <row r="32" spans="1:15" ht="13.1" x14ac:dyDescent="0.25">
      <c r="A32" s="8"/>
      <c r="B32" s="3" t="s">
        <v>79</v>
      </c>
      <c r="C32" s="37"/>
      <c r="D32" s="40"/>
      <c r="E32" s="40"/>
      <c r="F32" s="40"/>
      <c r="G32" s="40"/>
      <c r="H32" s="40"/>
      <c r="I32" s="38"/>
      <c r="J32" s="19">
        <f t="shared" si="0"/>
        <v>0</v>
      </c>
      <c r="K32" s="19">
        <f t="shared" si="1"/>
        <v>0</v>
      </c>
      <c r="L32" s="19">
        <f t="shared" si="2"/>
        <v>0</v>
      </c>
      <c r="M32" s="19">
        <f t="shared" si="3"/>
        <v>0</v>
      </c>
      <c r="N32" s="19">
        <f t="shared" si="4"/>
        <v>0</v>
      </c>
      <c r="O32" s="19">
        <f t="shared" si="5"/>
        <v>0</v>
      </c>
    </row>
    <row r="33" spans="1:15" ht="13.1" outlineLevel="1" x14ac:dyDescent="0.25">
      <c r="A33" s="8"/>
      <c r="B33" s="45" t="s">
        <v>103</v>
      </c>
      <c r="C33" s="37">
        <v>7586</v>
      </c>
      <c r="D33" s="40"/>
      <c r="E33" s="40"/>
      <c r="F33" s="40"/>
      <c r="G33" s="40"/>
      <c r="H33" s="40"/>
      <c r="I33" s="38">
        <v>0.5</v>
      </c>
      <c r="J33" s="19">
        <f>C33*D33*I33*1.1</f>
        <v>0</v>
      </c>
      <c r="K33" s="19">
        <f t="shared" ref="K33:K40" si="6">(C33*E33*I33*1.1)*1.05</f>
        <v>0</v>
      </c>
      <c r="L33" s="19">
        <f t="shared" ref="L33:L40" si="7">(C33*F33*I33*1.1)*1.05^2</f>
        <v>0</v>
      </c>
      <c r="M33" s="19">
        <f t="shared" ref="M33:M40" si="8">(C33*G33*I33*1.1)*1.05^3</f>
        <v>0</v>
      </c>
      <c r="N33" s="19">
        <f t="shared" ref="N33:N40" si="9">(C33*H33*I33*1.1)*1.05^4</f>
        <v>0</v>
      </c>
      <c r="O33" s="19">
        <f t="shared" si="5"/>
        <v>0</v>
      </c>
    </row>
    <row r="34" spans="1:15" ht="13.1" outlineLevel="1" x14ac:dyDescent="0.25">
      <c r="A34" s="8"/>
      <c r="B34" s="45" t="s">
        <v>103</v>
      </c>
      <c r="C34" s="37">
        <v>7586</v>
      </c>
      <c r="D34" s="40"/>
      <c r="E34" s="40"/>
      <c r="F34" s="40"/>
      <c r="G34" s="40"/>
      <c r="H34" s="40"/>
      <c r="I34" s="38">
        <v>0.5</v>
      </c>
      <c r="J34" s="19">
        <f>C34*D34*I34*1.1</f>
        <v>0</v>
      </c>
      <c r="K34" s="19">
        <f t="shared" si="6"/>
        <v>0</v>
      </c>
      <c r="L34" s="19">
        <f t="shared" si="7"/>
        <v>0</v>
      </c>
      <c r="M34" s="19">
        <f t="shared" si="8"/>
        <v>0</v>
      </c>
      <c r="N34" s="19">
        <f t="shared" si="9"/>
        <v>0</v>
      </c>
      <c r="O34" s="19">
        <f t="shared" si="5"/>
        <v>0</v>
      </c>
    </row>
    <row r="35" spans="1:15" ht="13.1" outlineLevel="1" x14ac:dyDescent="0.25">
      <c r="A35" s="8"/>
      <c r="B35" s="45" t="s">
        <v>103</v>
      </c>
      <c r="C35" s="37">
        <v>7586</v>
      </c>
      <c r="D35" s="40"/>
      <c r="E35" s="40"/>
      <c r="F35" s="40"/>
      <c r="G35" s="40"/>
      <c r="H35" s="40"/>
      <c r="I35" s="38">
        <v>0.5</v>
      </c>
      <c r="J35" s="19">
        <f>C35*D35*I35*1.1</f>
        <v>0</v>
      </c>
      <c r="K35" s="19">
        <f t="shared" si="6"/>
        <v>0</v>
      </c>
      <c r="L35" s="19">
        <f t="shared" si="7"/>
        <v>0</v>
      </c>
      <c r="M35" s="19">
        <f t="shared" si="8"/>
        <v>0</v>
      </c>
      <c r="N35" s="19">
        <f t="shared" si="9"/>
        <v>0</v>
      </c>
      <c r="O35" s="19">
        <f t="shared" si="5"/>
        <v>0</v>
      </c>
    </row>
    <row r="36" spans="1:15" ht="13.1" x14ac:dyDescent="0.25">
      <c r="A36" s="8"/>
      <c r="B36" s="45" t="s">
        <v>103</v>
      </c>
      <c r="C36" s="37">
        <v>7586</v>
      </c>
      <c r="D36" s="40"/>
      <c r="E36" s="40"/>
      <c r="F36" s="40"/>
      <c r="G36" s="40"/>
      <c r="H36" s="40"/>
      <c r="I36" s="38">
        <v>0.5</v>
      </c>
      <c r="J36" s="19">
        <f>C36*D36*I36*1.1</f>
        <v>0</v>
      </c>
      <c r="K36" s="19">
        <f t="shared" si="6"/>
        <v>0</v>
      </c>
      <c r="L36" s="19">
        <f t="shared" si="7"/>
        <v>0</v>
      </c>
      <c r="M36" s="19">
        <f t="shared" si="8"/>
        <v>0</v>
      </c>
      <c r="N36" s="19">
        <f t="shared" si="9"/>
        <v>0</v>
      </c>
      <c r="O36" s="19">
        <f t="shared" si="5"/>
        <v>0</v>
      </c>
    </row>
    <row r="37" spans="1:15" ht="13.1" outlineLevel="1" x14ac:dyDescent="0.25">
      <c r="A37" s="8"/>
      <c r="B37" s="45" t="s">
        <v>104</v>
      </c>
      <c r="C37" s="37">
        <v>8964.81</v>
      </c>
      <c r="D37" s="40"/>
      <c r="E37" s="40"/>
      <c r="F37" s="40"/>
      <c r="G37" s="40"/>
      <c r="H37" s="40"/>
      <c r="I37" s="38"/>
      <c r="J37" s="19">
        <f t="shared" ref="J37:J40" si="10">C37*D37*I37*1.1</f>
        <v>0</v>
      </c>
      <c r="K37" s="19">
        <f t="shared" si="6"/>
        <v>0</v>
      </c>
      <c r="L37" s="19">
        <f t="shared" si="7"/>
        <v>0</v>
      </c>
      <c r="M37" s="19">
        <f t="shared" si="8"/>
        <v>0</v>
      </c>
      <c r="N37" s="19">
        <f t="shared" si="9"/>
        <v>0</v>
      </c>
      <c r="O37" s="19">
        <f t="shared" si="5"/>
        <v>0</v>
      </c>
    </row>
    <row r="38" spans="1:15" ht="13.1" outlineLevel="1" x14ac:dyDescent="0.25">
      <c r="A38" s="8"/>
      <c r="B38" s="45" t="s">
        <v>104</v>
      </c>
      <c r="C38" s="37"/>
      <c r="D38" s="40"/>
      <c r="E38" s="40"/>
      <c r="F38" s="40"/>
      <c r="G38" s="40"/>
      <c r="H38" s="40"/>
      <c r="I38" s="38"/>
      <c r="J38" s="19">
        <f t="shared" si="10"/>
        <v>0</v>
      </c>
      <c r="K38" s="19">
        <f t="shared" si="6"/>
        <v>0</v>
      </c>
      <c r="L38" s="19">
        <f t="shared" si="7"/>
        <v>0</v>
      </c>
      <c r="M38" s="19">
        <f t="shared" si="8"/>
        <v>0</v>
      </c>
      <c r="N38" s="19">
        <f t="shared" si="9"/>
        <v>0</v>
      </c>
      <c r="O38" s="19">
        <f t="shared" si="5"/>
        <v>0</v>
      </c>
    </row>
    <row r="39" spans="1:15" ht="13.1" outlineLevel="1" x14ac:dyDescent="0.25">
      <c r="A39" s="8"/>
      <c r="B39" s="45" t="s">
        <v>104</v>
      </c>
      <c r="C39" s="37"/>
      <c r="D39" s="40"/>
      <c r="E39" s="40"/>
      <c r="F39" s="40"/>
      <c r="G39" s="40"/>
      <c r="H39" s="40"/>
      <c r="I39" s="38"/>
      <c r="J39" s="19">
        <f t="shared" si="10"/>
        <v>0</v>
      </c>
      <c r="K39" s="19">
        <f t="shared" si="6"/>
        <v>0</v>
      </c>
      <c r="L39" s="19">
        <f t="shared" si="7"/>
        <v>0</v>
      </c>
      <c r="M39" s="19">
        <f t="shared" si="8"/>
        <v>0</v>
      </c>
      <c r="N39" s="19">
        <f t="shared" si="9"/>
        <v>0</v>
      </c>
      <c r="O39" s="19">
        <f t="shared" si="5"/>
        <v>0</v>
      </c>
    </row>
    <row r="40" spans="1:15" ht="13.1" x14ac:dyDescent="0.25">
      <c r="A40" s="8"/>
      <c r="B40" s="45" t="s">
        <v>104</v>
      </c>
      <c r="C40" s="37"/>
      <c r="D40" s="40"/>
      <c r="E40" s="40"/>
      <c r="F40" s="40"/>
      <c r="G40" s="40"/>
      <c r="H40" s="40"/>
      <c r="I40" s="38"/>
      <c r="J40" s="19">
        <f t="shared" si="10"/>
        <v>0</v>
      </c>
      <c r="K40" s="19">
        <f t="shared" si="6"/>
        <v>0</v>
      </c>
      <c r="L40" s="19">
        <f t="shared" si="7"/>
        <v>0</v>
      </c>
      <c r="M40" s="19">
        <f t="shared" si="8"/>
        <v>0</v>
      </c>
      <c r="N40" s="19">
        <f t="shared" si="9"/>
        <v>0</v>
      </c>
      <c r="O40" s="19">
        <f>SUM(J40:N40)</f>
        <v>0</v>
      </c>
    </row>
    <row r="41" spans="1:15" ht="13.1" outlineLevel="1" x14ac:dyDescent="0.25">
      <c r="A41" s="8"/>
      <c r="B41" t="s">
        <v>64</v>
      </c>
      <c r="C41" s="37"/>
      <c r="D41" s="40"/>
      <c r="E41" s="40"/>
      <c r="F41" s="40"/>
      <c r="G41" s="40"/>
      <c r="H41" s="40"/>
      <c r="I41" s="38"/>
      <c r="J41" s="19">
        <f>C41*D41*I41*1.05</f>
        <v>0</v>
      </c>
      <c r="K41" s="19">
        <f>C41*E41*I41*1.05^2</f>
        <v>0</v>
      </c>
      <c r="L41" s="19">
        <f>C41*F41*I41*1.05^3</f>
        <v>0</v>
      </c>
      <c r="M41" s="19">
        <f>C41*G41*I41*1.05^4</f>
        <v>0</v>
      </c>
      <c r="N41" s="19">
        <f>C41*H41*I41*1.05^5</f>
        <v>0</v>
      </c>
      <c r="O41" s="19">
        <f>SUM(J41:N41)</f>
        <v>0</v>
      </c>
    </row>
    <row r="42" spans="1:15" ht="13.1" outlineLevel="1" x14ac:dyDescent="0.25">
      <c r="A42" s="8"/>
      <c r="B42" t="s">
        <v>64</v>
      </c>
      <c r="C42" s="37"/>
      <c r="D42" s="40"/>
      <c r="E42" s="40"/>
      <c r="F42" s="40"/>
      <c r="G42" s="40"/>
      <c r="H42" s="40"/>
      <c r="I42" s="38"/>
      <c r="J42" s="19">
        <f>C42*D42*I42*1.05</f>
        <v>0</v>
      </c>
      <c r="K42" s="19">
        <f>C42*E42*I42*1.05^2</f>
        <v>0</v>
      </c>
      <c r="L42" s="19">
        <f>C42*F42*I42*1.05^3</f>
        <v>0</v>
      </c>
      <c r="M42" s="19">
        <f>C42*G42*I42*1.05^4</f>
        <v>0</v>
      </c>
      <c r="N42" s="19">
        <f>C42*H42*I42*1.05^5</f>
        <v>0</v>
      </c>
      <c r="O42" s="19">
        <f>SUM(J42:N42)</f>
        <v>0</v>
      </c>
    </row>
    <row r="43" spans="1:15" ht="13.1" outlineLevel="1" x14ac:dyDescent="0.25">
      <c r="A43" s="8"/>
      <c r="B43" t="s">
        <v>64</v>
      </c>
      <c r="C43" s="37"/>
      <c r="D43" s="40"/>
      <c r="E43" s="40"/>
      <c r="F43" s="40"/>
      <c r="G43" s="40"/>
      <c r="H43" s="40"/>
      <c r="I43" s="38"/>
      <c r="J43" s="19">
        <f>C43*D43*I43*1.05</f>
        <v>0</v>
      </c>
      <c r="K43" s="19">
        <f>C43*E43*I43*1.05^2</f>
        <v>0</v>
      </c>
      <c r="L43" s="19">
        <f>C43*F43*I43*1.05^3</f>
        <v>0</v>
      </c>
      <c r="M43" s="19">
        <f>C43*G43*I43*1.05^4</f>
        <v>0</v>
      </c>
      <c r="N43" s="19">
        <f>C43*H43*I43*1.05^5</f>
        <v>0</v>
      </c>
      <c r="O43" s="19">
        <f>SUM(J43:N43)</f>
        <v>0</v>
      </c>
    </row>
    <row r="44" spans="1:15" ht="13.1" x14ac:dyDescent="0.25">
      <c r="A44" s="8"/>
      <c r="B44" t="s">
        <v>64</v>
      </c>
      <c r="C44" s="37"/>
      <c r="D44" s="40"/>
      <c r="E44" s="40"/>
      <c r="F44" s="40"/>
      <c r="G44" s="40"/>
      <c r="H44" s="40"/>
      <c r="I44" s="38"/>
      <c r="J44" s="19">
        <f>C44*D44*I44*1.05</f>
        <v>0</v>
      </c>
      <c r="K44" s="19">
        <f>C44*E44*I44*1.05^2</f>
        <v>0</v>
      </c>
      <c r="L44" s="19">
        <f>C44*F44*I44*1.05^3</f>
        <v>0</v>
      </c>
      <c r="M44" s="19">
        <f>C44*G44*I44*1.05^4</f>
        <v>0</v>
      </c>
      <c r="N44" s="19">
        <f>C44*H44*I44*1.05^5</f>
        <v>0</v>
      </c>
      <c r="O44" s="19">
        <f>SUM(J44:N44)</f>
        <v>0</v>
      </c>
    </row>
    <row r="45" spans="1:15" ht="13.1" x14ac:dyDescent="0.25">
      <c r="A45" s="8"/>
      <c r="B45" s="4" t="s">
        <v>0</v>
      </c>
      <c r="C45" s="4"/>
      <c r="D45" s="4"/>
      <c r="E45" s="4"/>
      <c r="F45" s="4"/>
      <c r="G45" s="4"/>
      <c r="H45" s="4"/>
      <c r="I45" s="4"/>
      <c r="J45" s="20">
        <f t="shared" ref="J45:O45" si="11">SUM(J12:J44)</f>
        <v>0</v>
      </c>
      <c r="K45" s="20">
        <f t="shared" si="11"/>
        <v>0</v>
      </c>
      <c r="L45" s="20">
        <f t="shared" si="11"/>
        <v>0</v>
      </c>
      <c r="M45" s="20">
        <f t="shared" si="11"/>
        <v>0</v>
      </c>
      <c r="N45" s="20">
        <f t="shared" si="11"/>
        <v>0</v>
      </c>
      <c r="O45" s="20">
        <f t="shared" si="11"/>
        <v>0</v>
      </c>
    </row>
    <row r="46" spans="1:15" ht="13.1" customHeight="1" x14ac:dyDescent="0.25">
      <c r="A46" s="8"/>
      <c r="B46" s="4"/>
      <c r="C46" s="75" t="s">
        <v>61</v>
      </c>
      <c r="D46" s="18" t="s">
        <v>100</v>
      </c>
      <c r="E46" s="32"/>
      <c r="F46" s="32"/>
      <c r="G46" s="32"/>
      <c r="H46" s="32"/>
      <c r="I46" s="4"/>
      <c r="J46" s="15"/>
      <c r="K46" s="15"/>
      <c r="L46" s="15"/>
      <c r="M46" s="15"/>
      <c r="N46" s="15"/>
      <c r="O46" s="15"/>
    </row>
    <row r="47" spans="1:15" ht="13.1" x14ac:dyDescent="0.25">
      <c r="A47" s="8"/>
      <c r="B47" s="4"/>
      <c r="C47" s="75"/>
      <c r="D47" s="18"/>
      <c r="E47" s="32"/>
      <c r="F47" s="32"/>
      <c r="G47" s="32"/>
      <c r="H47" s="32"/>
      <c r="I47" s="4"/>
      <c r="J47" s="15"/>
      <c r="K47" s="15"/>
      <c r="L47" s="15"/>
      <c r="M47" s="15"/>
      <c r="N47" s="15"/>
      <c r="O47" s="15"/>
    </row>
    <row r="48" spans="1:15" ht="13.1" x14ac:dyDescent="0.25">
      <c r="A48" s="8" t="s">
        <v>33</v>
      </c>
      <c r="B48" s="3" t="s">
        <v>38</v>
      </c>
      <c r="C48" s="35">
        <v>0.27</v>
      </c>
      <c r="D48" s="5"/>
      <c r="E48" s="5"/>
      <c r="F48" s="5"/>
      <c r="G48" s="5"/>
      <c r="H48" s="5"/>
      <c r="J48" s="19">
        <f t="shared" ref="J48:O48" si="12">SUM(J11:J15)*$C$48</f>
        <v>0</v>
      </c>
      <c r="K48" s="19">
        <f t="shared" si="12"/>
        <v>0</v>
      </c>
      <c r="L48" s="19">
        <f t="shared" si="12"/>
        <v>0</v>
      </c>
      <c r="M48" s="19">
        <f t="shared" si="12"/>
        <v>0</v>
      </c>
      <c r="N48" s="19">
        <f t="shared" si="12"/>
        <v>0</v>
      </c>
      <c r="O48" s="19">
        <f t="shared" si="12"/>
        <v>0</v>
      </c>
    </row>
    <row r="49" spans="1:15" ht="13.1" x14ac:dyDescent="0.25">
      <c r="A49" s="8"/>
      <c r="B49" s="3" t="s">
        <v>60</v>
      </c>
      <c r="C49" s="35">
        <v>0.27</v>
      </c>
      <c r="D49" s="5"/>
      <c r="E49" s="5"/>
      <c r="F49" s="5"/>
      <c r="G49" s="5"/>
      <c r="H49" s="5"/>
      <c r="J49" s="19">
        <f t="shared" ref="J49:O49" si="13">SUM(J16:J19)*$C$49</f>
        <v>0</v>
      </c>
      <c r="K49" s="19">
        <f t="shared" si="13"/>
        <v>0</v>
      </c>
      <c r="L49" s="19">
        <f t="shared" si="13"/>
        <v>0</v>
      </c>
      <c r="M49" s="19">
        <f t="shared" si="13"/>
        <v>0</v>
      </c>
      <c r="N49" s="19">
        <f t="shared" si="13"/>
        <v>0</v>
      </c>
      <c r="O49" s="19">
        <f t="shared" si="13"/>
        <v>0</v>
      </c>
    </row>
    <row r="50" spans="1:15" ht="13.1" x14ac:dyDescent="0.25">
      <c r="A50" s="4"/>
      <c r="B50" s="3" t="s">
        <v>39</v>
      </c>
      <c r="C50" s="35">
        <v>0.377</v>
      </c>
      <c r="D50" s="5"/>
      <c r="E50" s="5"/>
      <c r="F50" s="5"/>
      <c r="G50" s="5"/>
      <c r="H50" s="5"/>
      <c r="J50" s="19">
        <f t="shared" ref="J50:O50" si="14">SUM(J20:J23)*$C$50</f>
        <v>0</v>
      </c>
      <c r="K50" s="19">
        <f t="shared" si="14"/>
        <v>0</v>
      </c>
      <c r="L50" s="19">
        <f t="shared" si="14"/>
        <v>0</v>
      </c>
      <c r="M50" s="19">
        <f t="shared" si="14"/>
        <v>0</v>
      </c>
      <c r="N50" s="19">
        <f>SUM(N20:N23)*$C$50</f>
        <v>0</v>
      </c>
      <c r="O50" s="19">
        <f t="shared" si="14"/>
        <v>0</v>
      </c>
    </row>
    <row r="51" spans="1:15" ht="13.1" x14ac:dyDescent="0.25">
      <c r="A51" s="4"/>
      <c r="B51" s="3" t="s">
        <v>40</v>
      </c>
      <c r="C51" s="35">
        <v>0.32500000000000001</v>
      </c>
      <c r="D51" s="5"/>
      <c r="E51" s="5"/>
      <c r="F51" s="5"/>
      <c r="G51" s="5"/>
      <c r="H51" s="5"/>
      <c r="I51" s="3"/>
      <c r="J51" s="19">
        <f>SUM(J24:J31)*$C$51</f>
        <v>0</v>
      </c>
      <c r="K51" s="19">
        <f>SUM(K24:K31)*$C$51</f>
        <v>0</v>
      </c>
      <c r="L51" s="19">
        <f>SUM(L24:L31)*$C$51</f>
        <v>0</v>
      </c>
      <c r="M51" s="19">
        <f>SUM(M24:M31)*$C$51</f>
        <v>0</v>
      </c>
      <c r="N51" s="19">
        <f>SUM(N24:N31)*$C$51</f>
        <v>0</v>
      </c>
      <c r="O51" s="19">
        <f t="shared" ref="O51" si="15">SUM(O24:O27)*$C$51</f>
        <v>0</v>
      </c>
    </row>
    <row r="52" spans="1:15" ht="13.1" x14ac:dyDescent="0.25">
      <c r="A52" s="4"/>
      <c r="B52" s="3" t="s">
        <v>41</v>
      </c>
      <c r="C52" s="35">
        <v>0.315</v>
      </c>
      <c r="D52" s="5"/>
      <c r="E52" s="5"/>
      <c r="F52" s="5"/>
      <c r="G52" s="5"/>
      <c r="H52" s="5"/>
      <c r="I52" s="3"/>
      <c r="J52" s="19">
        <f t="shared" ref="J52:O52" si="16">SUM(J32:J35)*$C$52</f>
        <v>0</v>
      </c>
      <c r="K52" s="19">
        <f t="shared" si="16"/>
        <v>0</v>
      </c>
      <c r="L52" s="19">
        <f t="shared" si="16"/>
        <v>0</v>
      </c>
      <c r="M52" s="19">
        <f t="shared" si="16"/>
        <v>0</v>
      </c>
      <c r="N52" s="19">
        <f t="shared" si="16"/>
        <v>0</v>
      </c>
      <c r="O52" s="19">
        <f t="shared" si="16"/>
        <v>0</v>
      </c>
    </row>
    <row r="53" spans="1:15" ht="13.1" x14ac:dyDescent="0.25">
      <c r="A53" s="4"/>
      <c r="B53" s="3" t="s">
        <v>59</v>
      </c>
      <c r="C53" s="35">
        <v>0.16200000000000001</v>
      </c>
      <c r="D53" s="5"/>
      <c r="E53" s="5"/>
      <c r="F53" s="5"/>
      <c r="G53" s="5"/>
      <c r="H53" s="5"/>
      <c r="I53" s="3"/>
      <c r="J53" s="19">
        <f t="shared" ref="J53:O53" si="17">SUM(J36:J39)*$C$53</f>
        <v>0</v>
      </c>
      <c r="K53" s="19">
        <f t="shared" si="17"/>
        <v>0</v>
      </c>
      <c r="L53" s="19">
        <f t="shared" si="17"/>
        <v>0</v>
      </c>
      <c r="M53" s="19">
        <f t="shared" si="17"/>
        <v>0</v>
      </c>
      <c r="N53" s="19">
        <f t="shared" si="17"/>
        <v>0</v>
      </c>
      <c r="O53" s="19">
        <f t="shared" si="17"/>
        <v>0</v>
      </c>
    </row>
    <row r="54" spans="1:15" ht="13.1" x14ac:dyDescent="0.25">
      <c r="A54" s="4"/>
      <c r="B54" s="3" t="s">
        <v>51</v>
      </c>
      <c r="C54" s="35">
        <v>0.16200000000000001</v>
      </c>
      <c r="D54" s="5"/>
      <c r="E54" s="5"/>
      <c r="F54" s="5"/>
      <c r="G54" s="5"/>
      <c r="H54" s="5"/>
      <c r="I54" s="3"/>
      <c r="J54" s="19">
        <f t="shared" ref="J54:O54" si="18">SUM(J40:J43)*$C$54</f>
        <v>0</v>
      </c>
      <c r="K54" s="19">
        <f t="shared" si="18"/>
        <v>0</v>
      </c>
      <c r="L54" s="19">
        <f t="shared" si="18"/>
        <v>0</v>
      </c>
      <c r="M54" s="19">
        <f t="shared" si="18"/>
        <v>0</v>
      </c>
      <c r="N54" s="19">
        <f t="shared" si="18"/>
        <v>0</v>
      </c>
      <c r="O54" s="19">
        <f t="shared" si="18"/>
        <v>0</v>
      </c>
    </row>
    <row r="55" spans="1:15" ht="13.1" x14ac:dyDescent="0.25">
      <c r="A55" s="4"/>
      <c r="B55" s="4" t="s">
        <v>1</v>
      </c>
      <c r="C55" s="15"/>
      <c r="D55" s="15"/>
      <c r="E55" s="15"/>
      <c r="F55" s="15"/>
      <c r="G55" s="15"/>
      <c r="H55" s="15"/>
      <c r="I55" s="15"/>
      <c r="J55" s="20">
        <f t="shared" ref="J55:O55" si="19">SUM(J48:J54)</f>
        <v>0</v>
      </c>
      <c r="K55" s="20">
        <f t="shared" si="19"/>
        <v>0</v>
      </c>
      <c r="L55" s="20">
        <f t="shared" si="19"/>
        <v>0</v>
      </c>
      <c r="M55" s="20">
        <f t="shared" si="19"/>
        <v>0</v>
      </c>
      <c r="N55" s="20">
        <f t="shared" si="19"/>
        <v>0</v>
      </c>
      <c r="O55" s="20">
        <f t="shared" si="19"/>
        <v>0</v>
      </c>
    </row>
    <row r="56" spans="1:15" ht="13.1" x14ac:dyDescent="0.25">
      <c r="A56" s="4"/>
      <c r="B56" s="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ht="13.1" x14ac:dyDescent="0.25">
      <c r="A57" s="8"/>
      <c r="B57" s="33" t="s">
        <v>37</v>
      </c>
      <c r="C57" s="4"/>
      <c r="D57" s="4"/>
      <c r="E57" s="4"/>
      <c r="F57" s="4"/>
      <c r="G57" s="4"/>
      <c r="H57" s="4"/>
      <c r="I57" s="4"/>
      <c r="J57" s="20">
        <f t="shared" ref="J57:O57" si="20">J44+J55</f>
        <v>0</v>
      </c>
      <c r="K57" s="20">
        <f t="shared" si="20"/>
        <v>0</v>
      </c>
      <c r="L57" s="20">
        <f t="shared" si="20"/>
        <v>0</v>
      </c>
      <c r="M57" s="20">
        <f t="shared" si="20"/>
        <v>0</v>
      </c>
      <c r="N57" s="20">
        <f t="shared" si="20"/>
        <v>0</v>
      </c>
      <c r="O57" s="20">
        <f t="shared" si="20"/>
        <v>0</v>
      </c>
    </row>
    <row r="58" spans="1:15" ht="13.1" x14ac:dyDescent="0.25">
      <c r="A58" s="8"/>
      <c r="B58" s="4"/>
      <c r="C58" s="4"/>
      <c r="D58" s="4"/>
      <c r="E58" s="4"/>
      <c r="F58" s="4"/>
      <c r="G58" s="4"/>
      <c r="H58" s="4"/>
      <c r="I58" s="4"/>
      <c r="J58" s="15"/>
      <c r="K58" s="15"/>
      <c r="L58" s="15"/>
      <c r="M58" s="15"/>
      <c r="N58" s="15"/>
      <c r="O58" s="15"/>
    </row>
    <row r="59" spans="1:15" ht="13.1" x14ac:dyDescent="0.25">
      <c r="A59" s="8" t="s">
        <v>32</v>
      </c>
      <c r="B59" s="24"/>
      <c r="C59" s="3"/>
      <c r="D59" s="3"/>
      <c r="E59" s="3"/>
      <c r="F59" s="3"/>
      <c r="G59" s="3"/>
      <c r="H59" s="3"/>
      <c r="I59" s="3"/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19">
        <f>SUM(J59:N59)</f>
        <v>0</v>
      </c>
    </row>
    <row r="60" spans="1:15" ht="13.1" x14ac:dyDescent="0.25">
      <c r="A60" s="8"/>
      <c r="B60" s="2"/>
      <c r="C60" s="3"/>
      <c r="D60" s="3"/>
      <c r="E60" s="3"/>
      <c r="F60" s="3"/>
      <c r="G60" s="3"/>
      <c r="H60" s="3"/>
      <c r="I60" s="3"/>
      <c r="J60" s="5"/>
      <c r="K60" s="5"/>
      <c r="L60" s="5"/>
      <c r="M60" s="5"/>
      <c r="N60" s="5"/>
      <c r="O60" s="5"/>
    </row>
    <row r="61" spans="1:15" ht="13.1" x14ac:dyDescent="0.25">
      <c r="A61" s="8" t="s">
        <v>34</v>
      </c>
      <c r="B61" s="24"/>
      <c r="C61" s="3"/>
      <c r="D61" s="3"/>
      <c r="E61" s="3"/>
      <c r="F61" s="3"/>
      <c r="G61" s="3"/>
      <c r="H61" s="3"/>
      <c r="I61" s="3"/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19">
        <f>SUM(J61:N61)</f>
        <v>0</v>
      </c>
    </row>
    <row r="62" spans="1:15" ht="13.1" outlineLevel="1" x14ac:dyDescent="0.25">
      <c r="A62" s="8"/>
      <c r="B62" s="2"/>
      <c r="C62" s="3"/>
      <c r="D62" s="3"/>
      <c r="E62" s="3"/>
      <c r="F62" s="3"/>
      <c r="G62" s="3"/>
      <c r="H62" s="3"/>
      <c r="I62" s="3"/>
      <c r="J62" s="5"/>
      <c r="K62" s="5"/>
      <c r="L62" s="5"/>
      <c r="M62" s="5"/>
      <c r="N62" s="5"/>
      <c r="O62" s="5"/>
    </row>
    <row r="63" spans="1:15" ht="12.8" customHeight="1" outlineLevel="1" x14ac:dyDescent="0.25">
      <c r="A63" s="8" t="s">
        <v>26</v>
      </c>
      <c r="B63" s="24"/>
      <c r="C63" s="3"/>
      <c r="D63" s="3"/>
      <c r="E63" s="3"/>
      <c r="F63" s="3"/>
      <c r="G63" s="3"/>
      <c r="H63" s="3"/>
      <c r="I63" s="3"/>
      <c r="J63" s="23"/>
      <c r="K63" s="23"/>
      <c r="L63" s="23"/>
      <c r="M63" s="23"/>
      <c r="N63" s="23"/>
      <c r="O63" s="19">
        <f>SUM(J63:N63)</f>
        <v>0</v>
      </c>
    </row>
    <row r="64" spans="1:15" ht="12.8" customHeight="1" outlineLevel="1" x14ac:dyDescent="0.25">
      <c r="A64" s="8"/>
      <c r="B64" s="24"/>
      <c r="C64" s="3"/>
      <c r="D64" s="3"/>
      <c r="E64" s="3"/>
      <c r="F64" s="3"/>
      <c r="G64" s="3"/>
      <c r="H64" s="3"/>
      <c r="I64" s="3"/>
      <c r="J64" s="23"/>
      <c r="K64" s="23"/>
      <c r="L64" s="23"/>
      <c r="M64" s="23"/>
      <c r="N64" s="23"/>
      <c r="O64" s="19">
        <f>SUM(J64:N64)</f>
        <v>0</v>
      </c>
    </row>
    <row r="65" spans="1:18" ht="12.8" customHeight="1" outlineLevel="1" x14ac:dyDescent="0.25">
      <c r="A65" s="8"/>
      <c r="B65" s="24"/>
      <c r="C65" s="3"/>
      <c r="D65" s="3"/>
      <c r="E65" s="3"/>
      <c r="F65" s="3"/>
      <c r="G65" s="3"/>
      <c r="H65" s="3"/>
      <c r="I65" s="3"/>
      <c r="J65" s="23"/>
      <c r="K65" s="23"/>
      <c r="L65" s="23"/>
      <c r="M65" s="23"/>
      <c r="N65" s="23"/>
      <c r="O65" s="19">
        <f>SUM(J65:N65)</f>
        <v>0</v>
      </c>
    </row>
    <row r="66" spans="1:18" ht="12.8" customHeight="1" outlineLevel="1" x14ac:dyDescent="0.25">
      <c r="A66" s="8"/>
      <c r="B66" s="4" t="s">
        <v>62</v>
      </c>
      <c r="C66" s="3"/>
      <c r="D66" s="3"/>
      <c r="E66" s="3"/>
      <c r="F66" s="3"/>
      <c r="G66" s="3"/>
      <c r="H66" s="3"/>
      <c r="I66" s="3"/>
      <c r="J66" s="20">
        <f t="shared" ref="J66:O66" si="21">SUM(J63:J65)</f>
        <v>0</v>
      </c>
      <c r="K66" s="20">
        <f t="shared" si="21"/>
        <v>0</v>
      </c>
      <c r="L66" s="20">
        <f t="shared" si="21"/>
        <v>0</v>
      </c>
      <c r="M66" s="20">
        <f t="shared" si="21"/>
        <v>0</v>
      </c>
      <c r="N66" s="20">
        <f t="shared" si="21"/>
        <v>0</v>
      </c>
      <c r="O66" s="20">
        <f t="shared" si="21"/>
        <v>0</v>
      </c>
    </row>
    <row r="67" spans="1:18" ht="12.8" customHeight="1" x14ac:dyDescent="0.25">
      <c r="A67" s="8"/>
      <c r="B67" s="2"/>
      <c r="C67" s="32"/>
      <c r="D67" s="25"/>
      <c r="E67" s="25"/>
      <c r="F67" s="25"/>
      <c r="G67" s="25"/>
      <c r="H67" s="25"/>
      <c r="I67" s="25"/>
      <c r="J67" s="5"/>
      <c r="K67" s="5"/>
      <c r="L67" s="5"/>
      <c r="M67" s="5"/>
      <c r="N67" s="5"/>
      <c r="O67" s="5"/>
    </row>
    <row r="68" spans="1:18" ht="13.1" x14ac:dyDescent="0.25">
      <c r="A68" s="8" t="s">
        <v>27</v>
      </c>
      <c r="B68" s="24"/>
      <c r="C68" s="30"/>
      <c r="D68" s="30"/>
      <c r="E68" s="30"/>
      <c r="F68" s="30"/>
      <c r="G68" s="30"/>
      <c r="H68" s="30"/>
      <c r="I68" s="3"/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19">
        <f>SUM(J68:N68)</f>
        <v>0</v>
      </c>
    </row>
    <row r="69" spans="1:18" ht="12.8" customHeight="1" x14ac:dyDescent="0.25">
      <c r="A69" s="8"/>
      <c r="B69" s="2"/>
      <c r="C69" s="32"/>
      <c r="D69" s="25"/>
      <c r="E69" s="25"/>
      <c r="F69" s="25"/>
      <c r="G69" s="25"/>
      <c r="H69" s="25"/>
      <c r="I69" s="25"/>
      <c r="J69" s="5"/>
      <c r="K69" s="5"/>
      <c r="L69" s="5"/>
      <c r="M69" s="5"/>
      <c r="N69" s="5"/>
      <c r="O69" s="5"/>
    </row>
    <row r="70" spans="1:18" ht="13.1" x14ac:dyDescent="0.25">
      <c r="A70" s="8" t="s">
        <v>28</v>
      </c>
      <c r="B70" s="24"/>
      <c r="C70" s="3"/>
      <c r="D70" s="3"/>
      <c r="E70" s="3"/>
      <c r="F70" s="3"/>
      <c r="G70" s="3"/>
      <c r="H70" s="3"/>
      <c r="I70" s="3"/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19">
        <f>SUM(J70:N70)</f>
        <v>0</v>
      </c>
    </row>
    <row r="71" spans="1:18" ht="12.8" customHeight="1" x14ac:dyDescent="0.25">
      <c r="A71" s="8"/>
      <c r="B71" s="2"/>
      <c r="C71" s="32"/>
      <c r="D71" s="25"/>
      <c r="E71" s="25"/>
      <c r="F71" s="25"/>
      <c r="G71" s="25"/>
      <c r="H71" s="25"/>
      <c r="I71" s="25"/>
      <c r="J71" s="5"/>
      <c r="K71" s="5"/>
      <c r="L71" s="5"/>
      <c r="M71" s="5"/>
      <c r="N71" s="5"/>
      <c r="O71" s="5"/>
    </row>
    <row r="72" spans="1:18" ht="12.8" customHeight="1" x14ac:dyDescent="0.25">
      <c r="A72" s="8" t="s">
        <v>29</v>
      </c>
      <c r="B72" s="24"/>
      <c r="C72" s="3"/>
      <c r="D72" s="3"/>
      <c r="E72" s="3"/>
      <c r="F72" s="3"/>
      <c r="G72" s="3"/>
      <c r="H72" s="3"/>
      <c r="I72" s="3"/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19">
        <f>SUM(J72:N72)</f>
        <v>0</v>
      </c>
    </row>
    <row r="73" spans="1:18" ht="12.8" customHeight="1" x14ac:dyDescent="0.25">
      <c r="A73" s="8"/>
      <c r="B73" s="2"/>
      <c r="C73" s="32"/>
      <c r="D73" s="25"/>
      <c r="E73" s="25"/>
      <c r="F73" s="25"/>
      <c r="G73" s="25"/>
      <c r="H73" s="25"/>
      <c r="I73" s="25"/>
      <c r="J73" s="5"/>
      <c r="K73" s="5"/>
      <c r="L73" s="5"/>
      <c r="M73" s="5"/>
      <c r="N73" s="5"/>
      <c r="O73" s="5"/>
    </row>
    <row r="74" spans="1:18" ht="12.8" customHeight="1" outlineLevel="1" x14ac:dyDescent="0.25">
      <c r="A74" s="8"/>
      <c r="B74" s="48"/>
      <c r="C74" s="71" t="s">
        <v>13</v>
      </c>
      <c r="D74" s="70" t="s">
        <v>52</v>
      </c>
      <c r="E74" s="70" t="s">
        <v>53</v>
      </c>
      <c r="F74" s="70" t="s">
        <v>54</v>
      </c>
      <c r="G74" s="70" t="s">
        <v>55</v>
      </c>
      <c r="H74" s="70" t="s">
        <v>56</v>
      </c>
      <c r="I74" s="18"/>
      <c r="J74" s="5"/>
      <c r="K74" s="5"/>
      <c r="L74" s="5"/>
      <c r="M74" s="5"/>
      <c r="N74" s="5"/>
      <c r="O74" s="5"/>
      <c r="R74" s="34"/>
    </row>
    <row r="75" spans="1:18" ht="13.1" outlineLevel="1" x14ac:dyDescent="0.25">
      <c r="A75" s="8"/>
      <c r="B75" s="2"/>
      <c r="C75" s="71"/>
      <c r="D75" s="70"/>
      <c r="E75" s="70"/>
      <c r="F75" s="70"/>
      <c r="G75" s="70"/>
      <c r="H75" s="70"/>
      <c r="I75" s="18"/>
      <c r="J75" s="5"/>
      <c r="K75" s="5"/>
      <c r="L75" s="5"/>
      <c r="M75" s="5"/>
      <c r="N75" s="5"/>
      <c r="O75" s="5"/>
    </row>
    <row r="76" spans="1:18" ht="13.1" outlineLevel="1" x14ac:dyDescent="0.25">
      <c r="A76" s="8" t="s">
        <v>30</v>
      </c>
      <c r="B76" t="s">
        <v>83</v>
      </c>
      <c r="C76" s="23">
        <v>6494</v>
      </c>
      <c r="D76" s="41"/>
      <c r="E76" s="41"/>
      <c r="F76" s="41"/>
      <c r="G76" s="41"/>
      <c r="H76" s="41"/>
      <c r="I76" s="3"/>
      <c r="J76" s="19">
        <f>C76*D76*1.04</f>
        <v>0</v>
      </c>
      <c r="K76" s="19">
        <f>C76*E76*1.04^2</f>
        <v>0</v>
      </c>
      <c r="L76" s="19">
        <f>C76*F76*1.04^3</f>
        <v>0</v>
      </c>
      <c r="M76" s="19">
        <f>C76*G76*1.04^4</f>
        <v>0</v>
      </c>
      <c r="N76" s="19">
        <f>C76*H76*1.04^5</f>
        <v>0</v>
      </c>
      <c r="O76" s="19">
        <f>SUM(J76:N76)</f>
        <v>0</v>
      </c>
    </row>
    <row r="77" spans="1:18" ht="13.1" outlineLevel="1" x14ac:dyDescent="0.25">
      <c r="A77" s="8"/>
      <c r="B77" s="2" t="s">
        <v>84</v>
      </c>
      <c r="C77" s="36">
        <v>1901.86</v>
      </c>
      <c r="D77" s="41"/>
      <c r="E77" s="41"/>
      <c r="F77" s="41"/>
      <c r="G77" s="41"/>
      <c r="H77" s="41"/>
      <c r="I77" s="2"/>
      <c r="J77" s="19">
        <f>C77*D77*1.04</f>
        <v>0</v>
      </c>
      <c r="K77" s="19">
        <f>C77*E77*1.04^2</f>
        <v>0</v>
      </c>
      <c r="L77" s="19">
        <f>C77*F77*1.04^3</f>
        <v>0</v>
      </c>
      <c r="M77" s="19">
        <f>C77*G77*1.04^4</f>
        <v>0</v>
      </c>
      <c r="N77" s="19">
        <f>C77*H77*1.04^5</f>
        <v>0</v>
      </c>
      <c r="O77" s="19">
        <f>SUM(J77:N77)</f>
        <v>0</v>
      </c>
    </row>
    <row r="78" spans="1:18" ht="12.8" customHeight="1" outlineLevel="1" x14ac:dyDescent="0.25">
      <c r="A78" s="8"/>
      <c r="B78" s="17" t="s">
        <v>18</v>
      </c>
      <c r="C78" s="16"/>
      <c r="D78" s="3"/>
      <c r="E78" s="3"/>
      <c r="F78" s="3"/>
      <c r="G78" s="3"/>
      <c r="H78" s="3"/>
      <c r="I78" s="2"/>
      <c r="J78" s="20">
        <f t="shared" ref="J78:O78" si="22">SUM(J76:J77)</f>
        <v>0</v>
      </c>
      <c r="K78" s="20">
        <f t="shared" si="22"/>
        <v>0</v>
      </c>
      <c r="L78" s="20">
        <f t="shared" si="22"/>
        <v>0</v>
      </c>
      <c r="M78" s="20">
        <f t="shared" si="22"/>
        <v>0</v>
      </c>
      <c r="N78" s="20">
        <f t="shared" si="22"/>
        <v>0</v>
      </c>
      <c r="O78" s="20">
        <f t="shared" si="22"/>
        <v>0</v>
      </c>
    </row>
    <row r="79" spans="1:18" ht="13.1" x14ac:dyDescent="0.25">
      <c r="A79" s="8"/>
      <c r="B79" s="2"/>
      <c r="C79" s="2"/>
      <c r="D79" s="66"/>
      <c r="E79" s="2"/>
      <c r="F79" s="2"/>
      <c r="G79" s="2"/>
      <c r="H79" s="2"/>
      <c r="I79" s="2"/>
      <c r="J79" s="6"/>
      <c r="K79" s="6"/>
      <c r="L79" s="6"/>
      <c r="M79" s="6"/>
      <c r="N79" s="6"/>
      <c r="O79" s="5"/>
    </row>
    <row r="80" spans="1:18" ht="12.8" customHeight="1" x14ac:dyDescent="0.25">
      <c r="A80" s="8" t="s">
        <v>9</v>
      </c>
      <c r="B80" s="2"/>
      <c r="C80" s="2"/>
      <c r="D80" s="2"/>
      <c r="E80" s="2"/>
      <c r="F80" s="2"/>
      <c r="G80" s="2"/>
      <c r="H80" s="2"/>
      <c r="I80" s="2"/>
      <c r="J80" s="20">
        <f t="shared" ref="J80:O80" si="23">SUM(J57+J59+J70+J68+J72+J61+J66+J78)</f>
        <v>0</v>
      </c>
      <c r="K80" s="20">
        <f t="shared" si="23"/>
        <v>0</v>
      </c>
      <c r="L80" s="20">
        <f t="shared" si="23"/>
        <v>0</v>
      </c>
      <c r="M80" s="20">
        <f t="shared" si="23"/>
        <v>0</v>
      </c>
      <c r="N80" s="20">
        <f t="shared" si="23"/>
        <v>0</v>
      </c>
      <c r="O80" s="20">
        <f t="shared" si="23"/>
        <v>0</v>
      </c>
    </row>
    <row r="81" spans="1:16" ht="12.8" customHeight="1" x14ac:dyDescent="0.25">
      <c r="A81" s="8"/>
      <c r="B81" s="2"/>
      <c r="C81" s="2"/>
      <c r="D81" s="2"/>
      <c r="E81" s="2"/>
      <c r="F81" s="2"/>
      <c r="G81" s="2"/>
      <c r="H81" s="2"/>
      <c r="I81" s="2"/>
      <c r="J81" s="5"/>
      <c r="K81" s="5"/>
      <c r="L81" s="5"/>
      <c r="M81" s="5"/>
      <c r="N81" s="5"/>
      <c r="O81" s="5"/>
    </row>
    <row r="82" spans="1:16" ht="12.8" customHeight="1" x14ac:dyDescent="0.25">
      <c r="A82" s="8" t="s">
        <v>10</v>
      </c>
      <c r="B82" s="2" t="s">
        <v>19</v>
      </c>
      <c r="C82" s="7"/>
      <c r="D82" s="7"/>
      <c r="E82" s="7"/>
      <c r="F82" s="7"/>
      <c r="G82" s="7"/>
      <c r="H82" s="7"/>
      <c r="I82" s="7"/>
      <c r="J82" s="19">
        <f>J80-J78-J72-IF(J65&lt;25000, 0, J65-25000)-IF(J64&lt;25000, 0, J64-25000)-IF(J63&lt;25000, 0, J63-25000)</f>
        <v>0</v>
      </c>
      <c r="K82" s="46">
        <f>K80-K78-K72-(IF(SUM(J65:K65)&lt;25000, 0, IF(J65&lt;25000, (J65+K65-25000), K65)))-(IF(SUM(J64:K64)&lt;25000, 0, IF(J64&lt;25000, (J64+K64-25000), K64)))-(IF(SUM(J63:K63)&lt;25000, 0, IF(J63&lt;25000, (J63+K63-25000), K63)))</f>
        <v>0</v>
      </c>
      <c r="L82" s="46">
        <f>L80-L78-L72-(IF(SUM(J65:L65)&lt;25000, 0, IF(J65+K65&lt;25000, (J65+K65+L65-25000), L65)))-(IF(SUM(J64:L64)&lt;25000, 0, IF(J64+K64&lt;25000, (J64+K64+L64-25000), L64)))-(IF(SUM(J63:L63)&lt;25000, 0, IF(J63+K63&lt;25000, (J63+K63+L63-25000), L63)))</f>
        <v>0</v>
      </c>
      <c r="M82" s="46">
        <f>M80-M78-M72-(IF(SUM(J65:M65)&lt;25000, 0, IF(SUM(J65:L65)&lt;25000, (SUM(J65:M65)-25000), M65)))-(IF(SUM(J64:M64)&lt;25000, 0, IF(SUM(J64:L64)&lt;25000, (SUM(J64:M64)-25000), M64)))-(IF(SUM(J63:M63)&lt;25000, 0, IF(SUM(J63:L63)&lt;25000, (SUM(J63:M63)-25000), M63)))</f>
        <v>0</v>
      </c>
      <c r="N82" s="19">
        <f>N80-N78-N72-(IF(SUM(J65:N65)&lt;25000, 0, IF(SUM(J65:M65)&lt;25000, (SUM(J65:N65)-25000), N65)))-(IF(SUM(J64:N64)&lt;25000, 0, IF(SUM(J64:M64)&lt;25000, (SUM(J64:N64)-25000), N64)))-(IF(SUM(J63:N63)&lt;25000, 0, IF(SUM(J63:M63)&lt;25000, (SUM(J63:N63)-25000), N63)))</f>
        <v>0</v>
      </c>
      <c r="O82" s="19">
        <f>SUM(J82:N82)</f>
        <v>0</v>
      </c>
    </row>
    <row r="83" spans="1:16" ht="13.1" x14ac:dyDescent="0.25">
      <c r="A83" s="8"/>
      <c r="B83" s="2"/>
      <c r="C83" s="2"/>
      <c r="D83" s="2"/>
      <c r="E83" s="2"/>
      <c r="F83" s="2"/>
      <c r="G83" s="2"/>
      <c r="H83" s="2"/>
      <c r="I83" s="2"/>
      <c r="J83" s="5"/>
      <c r="K83" s="5"/>
      <c r="L83" s="5"/>
      <c r="M83" s="5"/>
      <c r="N83" s="5"/>
      <c r="O83" s="5"/>
    </row>
    <row r="84" spans="1:16" ht="13.1" x14ac:dyDescent="0.25">
      <c r="A84" s="8" t="s">
        <v>31</v>
      </c>
      <c r="B84" s="31" t="s">
        <v>57</v>
      </c>
      <c r="C84" s="2" t="s">
        <v>24</v>
      </c>
      <c r="D84" s="2"/>
      <c r="E84" s="2"/>
      <c r="F84" s="2"/>
      <c r="G84" s="2"/>
      <c r="H84" s="2"/>
      <c r="I84" s="2"/>
      <c r="J84" s="20">
        <f>IF(E85=FALSE,SUM(J82*55.5%),SUM(J82*E85))</f>
        <v>0</v>
      </c>
      <c r="K84" s="20">
        <f>IF(E85=FALSE,SUM(K82*55.5%),SUM(K82*E85))</f>
        <v>0</v>
      </c>
      <c r="L84" s="20">
        <f>IF(E85=FALSE,SUM(L82*55.5%),SUM(L82*E85))</f>
        <v>0</v>
      </c>
      <c r="M84" s="20">
        <f>IF(E85=FALSE,SUM(M82*55.5%),SUM(M82*E85))</f>
        <v>0</v>
      </c>
      <c r="N84" s="20">
        <f>IF(E85=FALSE,SUM(N82*55.5%),SUM(N82*E85))</f>
        <v>0</v>
      </c>
      <c r="O84" s="20">
        <f>SUM(J84:N84)</f>
        <v>0</v>
      </c>
    </row>
    <row r="85" spans="1:16" ht="13.1" x14ac:dyDescent="0.25">
      <c r="A85" s="8"/>
      <c r="B85" s="26"/>
      <c r="C85" s="2" t="s">
        <v>42</v>
      </c>
      <c r="D85" s="2"/>
      <c r="E85" s="29"/>
      <c r="F85" s="2"/>
      <c r="G85" s="2"/>
      <c r="H85" s="2"/>
      <c r="J85" s="6"/>
      <c r="K85" s="6"/>
      <c r="L85" s="6"/>
      <c r="M85" s="6"/>
      <c r="N85" s="6"/>
      <c r="O85" s="5"/>
    </row>
    <row r="86" spans="1:16" ht="13.1" x14ac:dyDescent="0.25">
      <c r="A86" s="8"/>
      <c r="B86" s="28"/>
      <c r="C86" s="28"/>
      <c r="I86" s="2"/>
      <c r="J86" s="6"/>
      <c r="K86" s="6"/>
      <c r="L86" s="6"/>
      <c r="M86" s="6"/>
      <c r="N86" s="6"/>
      <c r="O86" s="5"/>
    </row>
    <row r="87" spans="1:16" ht="13.1" x14ac:dyDescent="0.25">
      <c r="A87" s="12" t="s">
        <v>11</v>
      </c>
      <c r="B87" s="13"/>
      <c r="C87" s="13"/>
      <c r="D87" s="13"/>
      <c r="E87" s="13"/>
      <c r="F87" s="13"/>
      <c r="G87" s="13"/>
      <c r="H87" s="13"/>
      <c r="I87" s="13"/>
      <c r="J87" s="21">
        <f>SUM(J80+J84)</f>
        <v>0</v>
      </c>
      <c r="K87" s="21">
        <f>SUM(K80+K84)</f>
        <v>0</v>
      </c>
      <c r="L87" s="21">
        <f>SUM(L80+L84)</f>
        <v>0</v>
      </c>
      <c r="M87" s="21">
        <f>SUM(M80+M84)</f>
        <v>0</v>
      </c>
      <c r="N87" s="21">
        <f>SUM(N80+N84)</f>
        <v>0</v>
      </c>
      <c r="O87" s="22">
        <f>SUM(J87:N87)</f>
        <v>0</v>
      </c>
    </row>
    <row r="88" spans="1:16" ht="13.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1"/>
      <c r="K88" s="11"/>
      <c r="L88" s="11"/>
      <c r="M88" s="11"/>
      <c r="O88" s="44">
        <v>0</v>
      </c>
      <c r="P88" s="4" t="s">
        <v>35</v>
      </c>
    </row>
    <row r="89" spans="1:16" ht="13.1" x14ac:dyDescent="0.25">
      <c r="O89" s="5">
        <f>O88-O87</f>
        <v>0</v>
      </c>
      <c r="P89" s="4" t="s">
        <v>36</v>
      </c>
    </row>
    <row r="90" spans="1:16" ht="13.1" x14ac:dyDescent="0.25">
      <c r="O90" s="5"/>
      <c r="P90" s="4"/>
    </row>
    <row r="91" spans="1:16" x14ac:dyDescent="0.2">
      <c r="A91" s="26" t="s">
        <v>7</v>
      </c>
      <c r="B91" s="27" t="s">
        <v>63</v>
      </c>
      <c r="C91" s="2"/>
      <c r="D91" s="2"/>
      <c r="E91" s="2"/>
      <c r="F91" s="2"/>
      <c r="G91" s="2"/>
      <c r="H91" s="2"/>
      <c r="I91" s="2"/>
      <c r="J91" s="3"/>
      <c r="K91" s="3"/>
      <c r="L91" s="3"/>
      <c r="M91" s="3"/>
      <c r="N91" s="3"/>
      <c r="O91" s="3"/>
    </row>
    <row r="92" spans="1:16" x14ac:dyDescent="0.2">
      <c r="A92" s="2"/>
      <c r="B92" s="27" t="s">
        <v>43</v>
      </c>
      <c r="C92" s="2"/>
      <c r="D92" s="2"/>
      <c r="E92" s="2"/>
      <c r="F92" s="2"/>
      <c r="G92" s="2"/>
      <c r="H92" s="2"/>
      <c r="I92" s="2"/>
      <c r="J92" s="3"/>
      <c r="K92" s="3"/>
      <c r="L92" s="42"/>
      <c r="M92" s="2"/>
      <c r="N92" s="3"/>
      <c r="O92" s="3"/>
    </row>
    <row r="93" spans="1:16" x14ac:dyDescent="0.2">
      <c r="A93" s="2"/>
      <c r="B93" s="27" t="s">
        <v>86</v>
      </c>
      <c r="C93" s="2"/>
      <c r="D93" s="2"/>
      <c r="E93" s="2"/>
      <c r="F93" s="2"/>
      <c r="G93" s="2"/>
      <c r="H93" s="2"/>
      <c r="I93" s="2"/>
      <c r="J93" s="3"/>
      <c r="K93" s="3"/>
      <c r="L93" s="14"/>
      <c r="M93" s="3"/>
      <c r="N93" s="3"/>
      <c r="O93" s="3"/>
    </row>
    <row r="94" spans="1:16" x14ac:dyDescent="0.2">
      <c r="A94" s="2"/>
      <c r="B94" s="27" t="s">
        <v>8</v>
      </c>
      <c r="C94" s="2"/>
      <c r="D94" s="2"/>
      <c r="E94" s="2"/>
      <c r="F94" s="2"/>
      <c r="G94" s="2"/>
      <c r="H94" s="2"/>
      <c r="I94" s="2"/>
      <c r="J94" s="3"/>
      <c r="K94" s="3"/>
      <c r="L94" s="14"/>
      <c r="M94" s="43"/>
      <c r="N94" s="3"/>
      <c r="O94" s="3"/>
    </row>
    <row r="95" spans="1:16" x14ac:dyDescent="0.2">
      <c r="A95" s="2"/>
      <c r="B95" s="27" t="s">
        <v>78</v>
      </c>
      <c r="C95" s="2"/>
      <c r="D95" s="2"/>
      <c r="E95" s="2"/>
      <c r="F95" s="2"/>
      <c r="G95" s="2"/>
      <c r="H95" s="2"/>
      <c r="I95" s="2"/>
      <c r="J95" s="3"/>
      <c r="K95" s="3"/>
      <c r="L95" s="3"/>
      <c r="M95" s="3"/>
      <c r="N95" s="3"/>
      <c r="O95" s="3"/>
    </row>
    <row r="96" spans="1:16" x14ac:dyDescent="0.2">
      <c r="A96" s="2"/>
      <c r="B96" s="27" t="s">
        <v>87</v>
      </c>
      <c r="C96" s="2"/>
      <c r="D96" s="2"/>
      <c r="E96" s="2"/>
      <c r="F96" s="2"/>
      <c r="G96" s="2"/>
      <c r="H96" s="2"/>
      <c r="I96" s="2"/>
      <c r="J96" s="3"/>
      <c r="K96" s="3"/>
      <c r="L96" s="3"/>
      <c r="M96" s="3"/>
      <c r="N96" s="3"/>
      <c r="O96" s="3"/>
    </row>
    <row r="97" spans="1:16" x14ac:dyDescent="0.2">
      <c r="A97" s="2"/>
      <c r="B97" s="27" t="s">
        <v>88</v>
      </c>
      <c r="C97" s="2"/>
      <c r="D97" s="2"/>
      <c r="E97" s="2"/>
      <c r="F97" s="2"/>
      <c r="G97" s="2"/>
      <c r="H97" s="2"/>
      <c r="I97" s="2"/>
      <c r="J97" s="3"/>
    </row>
    <row r="98" spans="1:16" ht="13.75" customHeight="1" x14ac:dyDescent="0.2">
      <c r="A98" s="2"/>
      <c r="B98" s="27" t="s">
        <v>75</v>
      </c>
      <c r="C98" s="2"/>
      <c r="D98" s="2"/>
      <c r="E98" s="2"/>
      <c r="F98" s="2"/>
      <c r="G98" s="2"/>
      <c r="H98" s="2"/>
      <c r="I98" s="2"/>
      <c r="J98" s="3"/>
    </row>
    <row r="99" spans="1:16" ht="15.05" x14ac:dyDescent="0.25">
      <c r="A99" s="9"/>
      <c r="B99" s="27" t="s">
        <v>77</v>
      </c>
      <c r="C99" s="2"/>
      <c r="D99" s="2"/>
      <c r="E99" s="2"/>
      <c r="F99" s="2"/>
      <c r="G99" s="2"/>
      <c r="H99" s="2"/>
      <c r="I99" s="2"/>
      <c r="J99" s="3"/>
      <c r="K99" s="3"/>
      <c r="L99" s="3"/>
      <c r="M99" s="3"/>
      <c r="N99" s="3"/>
      <c r="O99" s="3"/>
    </row>
    <row r="100" spans="1: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3"/>
      <c r="K100" s="3"/>
      <c r="L100" s="3"/>
      <c r="M100" s="3"/>
    </row>
    <row r="101" spans="1:16" x14ac:dyDescent="0.2">
      <c r="B101" s="69" t="s">
        <v>58</v>
      </c>
      <c r="C101" s="69"/>
      <c r="D101" s="69"/>
    </row>
    <row r="102" spans="1:16" x14ac:dyDescent="0.2">
      <c r="B102" s="69"/>
      <c r="C102" s="69"/>
      <c r="D102" s="69"/>
    </row>
    <row r="103" spans="1:16" x14ac:dyDescent="0.2">
      <c r="B103" s="57" t="s">
        <v>89</v>
      </c>
      <c r="C103" s="58"/>
      <c r="D103" s="58"/>
    </row>
    <row r="104" spans="1:16" ht="13.1" x14ac:dyDescent="0.25">
      <c r="B104" s="57" t="s">
        <v>90</v>
      </c>
      <c r="C104" s="58"/>
      <c r="D104" s="58"/>
      <c r="P104" s="4"/>
    </row>
    <row r="105" spans="1:16" x14ac:dyDescent="0.2">
      <c r="B105" s="57" t="s">
        <v>91</v>
      </c>
      <c r="C105" s="58"/>
      <c r="D105" s="58"/>
    </row>
    <row r="107" spans="1:16" x14ac:dyDescent="0.2">
      <c r="B107" s="69" t="s">
        <v>58</v>
      </c>
      <c r="C107" s="69"/>
      <c r="D107" s="69"/>
    </row>
    <row r="108" spans="1:16" x14ac:dyDescent="0.2">
      <c r="B108" s="69"/>
      <c r="C108" s="69"/>
      <c r="D108" s="69"/>
    </row>
    <row r="109" spans="1:16" x14ac:dyDescent="0.2">
      <c r="B109" s="59" t="s">
        <v>92</v>
      </c>
      <c r="C109" s="58"/>
      <c r="D109" s="58"/>
    </row>
    <row r="110" spans="1:16" x14ac:dyDescent="0.2">
      <c r="B110" s="57" t="s">
        <v>93</v>
      </c>
      <c r="C110" s="58"/>
      <c r="D110" s="58"/>
    </row>
    <row r="111" spans="1:16" x14ac:dyDescent="0.2">
      <c r="B111" s="57" t="s">
        <v>94</v>
      </c>
      <c r="C111" s="58"/>
      <c r="D111" s="58"/>
    </row>
    <row r="113" spans="2:15" ht="12.8" customHeight="1" x14ac:dyDescent="0.2">
      <c r="B113" s="69" t="s">
        <v>85</v>
      </c>
      <c r="C113" s="69"/>
      <c r="D113" s="69"/>
    </row>
    <row r="114" spans="2:15" x14ac:dyDescent="0.2">
      <c r="B114" s="69"/>
      <c r="C114" s="69"/>
      <c r="D114" s="69"/>
    </row>
    <row r="115" spans="2:15" x14ac:dyDescent="0.2">
      <c r="B115" s="58" t="s">
        <v>76</v>
      </c>
      <c r="C115" s="58"/>
      <c r="D115" s="58"/>
    </row>
    <row r="116" spans="2:15" x14ac:dyDescent="0.2">
      <c r="B116" s="58" t="s">
        <v>80</v>
      </c>
      <c r="C116" s="58"/>
      <c r="D116" s="58"/>
    </row>
    <row r="117" spans="2:15" x14ac:dyDescent="0.2">
      <c r="B117" s="58" t="s">
        <v>81</v>
      </c>
      <c r="C117" s="58"/>
      <c r="D117" s="58"/>
    </row>
    <row r="118" spans="2:15" x14ac:dyDescent="0.2">
      <c r="B118" s="58" t="s">
        <v>82</v>
      </c>
      <c r="C118" s="58"/>
      <c r="D118" s="58"/>
    </row>
    <row r="119" spans="2:15" ht="12.8" customHeight="1" x14ac:dyDescent="0.2">
      <c r="I119" s="2"/>
      <c r="J119" s="3"/>
      <c r="K119" s="3"/>
      <c r="O119" s="76"/>
    </row>
    <row r="120" spans="2:15" x14ac:dyDescent="0.2">
      <c r="F120" s="2"/>
      <c r="G120" s="2"/>
      <c r="H120" s="2"/>
      <c r="I120" s="2"/>
      <c r="J120" s="3"/>
      <c r="K120" s="3"/>
    </row>
    <row r="121" spans="2:15" x14ac:dyDescent="0.2">
      <c r="B121" s="2" t="s">
        <v>95</v>
      </c>
      <c r="F121" s="2"/>
      <c r="G121" s="2"/>
      <c r="H121" s="2"/>
      <c r="I121" s="2"/>
      <c r="J121" s="3"/>
      <c r="K121" s="3"/>
      <c r="L121" s="42"/>
      <c r="M121" s="2"/>
      <c r="N121" s="3"/>
      <c r="O121" s="3"/>
    </row>
    <row r="122" spans="2:15" ht="15.05" x14ac:dyDescent="0.2">
      <c r="B122" s="52" t="s">
        <v>69</v>
      </c>
      <c r="C122" s="51"/>
      <c r="D122" s="51"/>
      <c r="F122" s="2"/>
      <c r="G122" s="2"/>
      <c r="H122" s="2"/>
      <c r="I122" s="2"/>
      <c r="J122" s="3"/>
      <c r="K122" s="3"/>
      <c r="L122" s="14"/>
      <c r="M122" s="3"/>
      <c r="N122" s="3"/>
      <c r="O122" s="3"/>
    </row>
    <row r="123" spans="2:15" ht="15.05" x14ac:dyDescent="0.2">
      <c r="B123" s="52" t="s">
        <v>96</v>
      </c>
      <c r="C123" s="50"/>
      <c r="D123" s="50"/>
      <c r="E123" s="50"/>
      <c r="F123" s="2"/>
      <c r="G123" s="2"/>
      <c r="H123" s="2"/>
      <c r="I123" s="2"/>
      <c r="J123" s="3"/>
      <c r="K123" s="3"/>
      <c r="L123" s="14"/>
      <c r="M123" s="43"/>
      <c r="N123" s="3"/>
      <c r="O123" s="3"/>
    </row>
    <row r="124" spans="2:15" ht="15.05" x14ac:dyDescent="0.2">
      <c r="B124" s="52" t="s">
        <v>97</v>
      </c>
      <c r="C124" s="50"/>
      <c r="D124" s="50"/>
      <c r="E124" s="50"/>
      <c r="F124" s="2"/>
      <c r="G124" s="2"/>
      <c r="H124" s="2"/>
      <c r="I124" s="2"/>
      <c r="J124" s="3"/>
      <c r="K124" s="3"/>
    </row>
    <row r="125" spans="2:15" ht="12.8" customHeight="1" x14ac:dyDescent="0.2">
      <c r="B125" s="53"/>
      <c r="C125" s="49"/>
      <c r="D125" s="49"/>
      <c r="E125" s="49"/>
      <c r="F125" s="2"/>
      <c r="G125" s="2"/>
      <c r="H125" s="2"/>
      <c r="I125" s="2"/>
      <c r="J125" s="3"/>
      <c r="K125" s="3"/>
      <c r="L125" s="3"/>
      <c r="M125" s="3"/>
      <c r="N125" s="3"/>
      <c r="O125" s="3"/>
    </row>
    <row r="126" spans="2:15" ht="15.05" x14ac:dyDescent="0.2">
      <c r="B126" s="51" t="s">
        <v>74</v>
      </c>
      <c r="C126" s="49"/>
      <c r="D126" s="49"/>
      <c r="E126" s="49"/>
      <c r="F126" s="2"/>
      <c r="G126" s="2"/>
      <c r="H126" s="2"/>
      <c r="I126" s="2"/>
      <c r="J126" s="3"/>
      <c r="K126" s="3"/>
      <c r="L126" s="3"/>
      <c r="N126" s="3"/>
      <c r="O126" s="3"/>
    </row>
    <row r="127" spans="2:15" ht="15.05" x14ac:dyDescent="0.2">
      <c r="B127" s="51" t="s">
        <v>73</v>
      </c>
      <c r="C127" s="49"/>
      <c r="D127" s="49"/>
      <c r="E127" s="49"/>
    </row>
    <row r="129" spans="2:5" ht="15.75" thickBot="1" x14ac:dyDescent="0.25">
      <c r="B129" s="51"/>
    </row>
    <row r="130" spans="2:5" ht="45.85" thickBot="1" x14ac:dyDescent="0.25">
      <c r="B130" s="54" t="s">
        <v>67</v>
      </c>
      <c r="C130" s="55" t="s">
        <v>68</v>
      </c>
      <c r="D130" s="56" t="s">
        <v>71</v>
      </c>
    </row>
    <row r="131" spans="2:5" ht="15.75" thickBot="1" x14ac:dyDescent="0.25">
      <c r="B131" s="60" t="s">
        <v>98</v>
      </c>
      <c r="C131" s="61">
        <v>1317</v>
      </c>
      <c r="D131" s="62">
        <v>68460</v>
      </c>
      <c r="E131" t="s">
        <v>70</v>
      </c>
    </row>
    <row r="132" spans="2:5" ht="15.75" thickBot="1" x14ac:dyDescent="0.25">
      <c r="B132" s="63" t="s">
        <v>72</v>
      </c>
      <c r="C132" s="64">
        <v>1505</v>
      </c>
      <c r="D132" s="65">
        <v>78250</v>
      </c>
      <c r="E132" t="s">
        <v>99</v>
      </c>
    </row>
  </sheetData>
  <mergeCells count="17">
    <mergeCell ref="D9:D10"/>
    <mergeCell ref="C9:C10"/>
    <mergeCell ref="I9:I10"/>
    <mergeCell ref="C46:C47"/>
    <mergeCell ref="E9:E10"/>
    <mergeCell ref="F9:F10"/>
    <mergeCell ref="G9:G10"/>
    <mergeCell ref="H9:H10"/>
    <mergeCell ref="B113:D114"/>
    <mergeCell ref="E74:E75"/>
    <mergeCell ref="F74:F75"/>
    <mergeCell ref="G74:G75"/>
    <mergeCell ref="H74:H75"/>
    <mergeCell ref="B101:D102"/>
    <mergeCell ref="B107:D108"/>
    <mergeCell ref="D74:D75"/>
    <mergeCell ref="C74:C75"/>
  </mergeCells>
  <phoneticPr fontId="0" type="noConversion"/>
  <hyperlinks>
    <hyperlink ref="C74:C75" r:id="rId1" display="Quarterly Rate" xr:uid="{00000000-0004-0000-0000-000003000000}"/>
    <hyperlink ref="C46:C47" r:id="rId2" display="Benefits Rate" xr:uid="{4F89117C-D0B5-4BBC-B7FB-32813D4C0CED}"/>
    <hyperlink ref="B37" r:id="rId3" display="Hourly GRSA (Summer: $35.71/Hr, Avg Work Hours/Mo. = 173.3)" xr:uid="{28081C81-0444-44AB-AD5A-A3C3350F1BB0}"/>
  </hyperlinks>
  <pageMargins left="0.75" right="0.75" top="1" bottom="1" header="0.5" footer="0.5"/>
  <pageSetup scale="51" orientation="portrait" r:id="rId4"/>
  <headerFooter alignWithMargins="0">
    <oddFooter>&amp;L&amp;"Arial,Bold"&amp;8&amp;D</oddFooter>
  </headerFooter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MTDC</vt:lpstr>
      <vt:lpstr>MTDC!Print_Area</vt:lpstr>
    </vt:vector>
  </TitlesOfParts>
  <Company>UW CFR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Gustafson</dc:creator>
  <cp:lastModifiedBy>Jack Lockhart</cp:lastModifiedBy>
  <cp:lastPrinted>2016-12-29T17:55:01Z</cp:lastPrinted>
  <dcterms:created xsi:type="dcterms:W3CDTF">2002-11-21T20:12:04Z</dcterms:created>
  <dcterms:modified xsi:type="dcterms:W3CDTF">2026-04-14T15:21:15Z</dcterms:modified>
</cp:coreProperties>
</file>