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.sefs.uw.edu\data\Groups\Dept\Grants\Administration\Templates\Budget Breakdown Templates\"/>
    </mc:Choice>
  </mc:AlternateContent>
  <xr:revisionPtr revIDLastSave="0" documentId="8_{22A1F049-463D-4BD3-88E2-467EDCA4DC75}" xr6:coauthVersionLast="47" xr6:coauthVersionMax="47" xr10:uidLastSave="{00000000-0000-0000-0000-000000000000}"/>
  <bookViews>
    <workbookView xWindow="39495" yWindow="360" windowWidth="28800" windowHeight="15345" xr2:uid="{00000000-000D-0000-FFFF-FFFF00000000}"/>
  </bookViews>
  <sheets>
    <sheet name="MTDC" sheetId="1" r:id="rId1"/>
  </sheets>
  <definedNames>
    <definedName name="IDC_Rates">#REF!</definedName>
    <definedName name="IDC_Rates_TDC">#REF!</definedName>
    <definedName name="IDC_Rates2">#REF!</definedName>
    <definedName name="_xlnm.Print_Area" localSheetId="0">MTDC!$A$3:$O$94</definedName>
    <definedName name="USFS__CR___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N51" i="1"/>
  <c r="M51" i="1"/>
  <c r="L51" i="1"/>
  <c r="K51" i="1"/>
  <c r="J51" i="1"/>
  <c r="N23" i="1"/>
  <c r="M23" i="1"/>
  <c r="L23" i="1"/>
  <c r="K23" i="1"/>
  <c r="N22" i="1"/>
  <c r="M22" i="1"/>
  <c r="L22" i="1"/>
  <c r="K22" i="1"/>
  <c r="N21" i="1"/>
  <c r="M21" i="1"/>
  <c r="L21" i="1"/>
  <c r="K21" i="1"/>
  <c r="N28" i="1"/>
  <c r="N27" i="1"/>
  <c r="N26" i="1"/>
  <c r="N25" i="1"/>
  <c r="N24" i="1"/>
  <c r="M27" i="1"/>
  <c r="M26" i="1"/>
  <c r="M25" i="1"/>
  <c r="M24" i="1"/>
  <c r="L24" i="1"/>
  <c r="L27" i="1"/>
  <c r="K27" i="1"/>
  <c r="L26" i="1"/>
  <c r="K26" i="1"/>
  <c r="L25" i="1"/>
  <c r="K25" i="1"/>
  <c r="K24" i="1"/>
  <c r="N31" i="1"/>
  <c r="M31" i="1"/>
  <c r="L31" i="1"/>
  <c r="K31" i="1"/>
  <c r="O31" i="1" s="1"/>
  <c r="N30" i="1"/>
  <c r="M30" i="1"/>
  <c r="L30" i="1"/>
  <c r="K30" i="1"/>
  <c r="N29" i="1"/>
  <c r="M29" i="1"/>
  <c r="L29" i="1"/>
  <c r="O29" i="1" s="1"/>
  <c r="K29" i="1"/>
  <c r="M28" i="1"/>
  <c r="L28" i="1"/>
  <c r="K28" i="1"/>
  <c r="J31" i="1"/>
  <c r="J30" i="1"/>
  <c r="J29" i="1"/>
  <c r="J28" i="1"/>
  <c r="O28" i="1"/>
  <c r="J27" i="1"/>
  <c r="J26" i="1"/>
  <c r="J25" i="1"/>
  <c r="J24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77" i="1"/>
  <c r="M77" i="1"/>
  <c r="L77" i="1"/>
  <c r="K77" i="1"/>
  <c r="J77" i="1"/>
  <c r="N76" i="1"/>
  <c r="M76" i="1"/>
  <c r="L76" i="1"/>
  <c r="K76" i="1"/>
  <c r="J76" i="1"/>
  <c r="J23" i="1"/>
  <c r="O30" i="1" l="1"/>
  <c r="K39" i="1"/>
  <c r="J39" i="1"/>
  <c r="K38" i="1"/>
  <c r="J38" i="1"/>
  <c r="K37" i="1"/>
  <c r="J37" i="1"/>
  <c r="K36" i="1"/>
  <c r="J36" i="1"/>
  <c r="K32" i="1"/>
  <c r="J32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J22" i="1"/>
  <c r="J21" i="1"/>
  <c r="N20" i="1"/>
  <c r="M20" i="1"/>
  <c r="L20" i="1"/>
  <c r="K20" i="1"/>
  <c r="J20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O41" i="1" l="1"/>
  <c r="O39" i="1"/>
  <c r="O40" i="1" l="1"/>
  <c r="O43" i="1"/>
  <c r="O42" i="1"/>
  <c r="J53" i="1"/>
  <c r="J54" i="1" l="1"/>
  <c r="K66" i="1"/>
  <c r="J66" i="1"/>
  <c r="L66" i="1"/>
  <c r="M66" i="1"/>
  <c r="N66" i="1"/>
  <c r="O64" i="1"/>
  <c r="O65" i="1"/>
  <c r="N54" i="1"/>
  <c r="L54" i="1"/>
  <c r="M54" i="1"/>
  <c r="K54" i="1"/>
  <c r="O59" i="1"/>
  <c r="O70" i="1"/>
  <c r="O68" i="1"/>
  <c r="O72" i="1"/>
  <c r="O61" i="1"/>
  <c r="O63" i="1"/>
  <c r="K53" i="1"/>
  <c r="O36" i="1"/>
  <c r="O38" i="1"/>
  <c r="M53" i="1"/>
  <c r="J49" i="1"/>
  <c r="N53" i="1"/>
  <c r="L53" i="1"/>
  <c r="O37" i="1"/>
  <c r="J50" i="1"/>
  <c r="J48" i="1"/>
  <c r="K50" i="1" l="1"/>
  <c r="N50" i="1"/>
  <c r="O21" i="1"/>
  <c r="L49" i="1"/>
  <c r="M49" i="1"/>
  <c r="O22" i="1"/>
  <c r="O18" i="1"/>
  <c r="O26" i="1"/>
  <c r="O25" i="1"/>
  <c r="O54" i="1"/>
  <c r="O66" i="1"/>
  <c r="O11" i="1"/>
  <c r="O23" i="1"/>
  <c r="L50" i="1"/>
  <c r="O17" i="1"/>
  <c r="N49" i="1"/>
  <c r="O15" i="1"/>
  <c r="O12" i="1"/>
  <c r="L48" i="1"/>
  <c r="N48" i="1"/>
  <c r="O20" i="1"/>
  <c r="O13" i="1"/>
  <c r="K49" i="1"/>
  <c r="O27" i="1"/>
  <c r="O19" i="1"/>
  <c r="O16" i="1"/>
  <c r="O24" i="1"/>
  <c r="O14" i="1"/>
  <c r="M50" i="1"/>
  <c r="M48" i="1"/>
  <c r="K48" i="1"/>
  <c r="O77" i="1"/>
  <c r="O53" i="1"/>
  <c r="L78" i="1"/>
  <c r="K78" i="1"/>
  <c r="N78" i="1"/>
  <c r="M78" i="1"/>
  <c r="J78" i="1"/>
  <c r="O76" i="1"/>
  <c r="L44" i="1" l="1"/>
  <c r="N44" i="1"/>
  <c r="K44" i="1"/>
  <c r="M44" i="1"/>
  <c r="J44" i="1"/>
  <c r="O51" i="1"/>
  <c r="O50" i="1"/>
  <c r="N52" i="1"/>
  <c r="N55" i="1" s="1"/>
  <c r="O49" i="1"/>
  <c r="O48" i="1"/>
  <c r="O34" i="1"/>
  <c r="K52" i="1"/>
  <c r="K55" i="1" s="1"/>
  <c r="O35" i="1"/>
  <c r="M52" i="1"/>
  <c r="M55" i="1" s="1"/>
  <c r="J52" i="1"/>
  <c r="J55" i="1" s="1"/>
  <c r="O32" i="1"/>
  <c r="O33" i="1"/>
  <c r="L52" i="1"/>
  <c r="L55" i="1" s="1"/>
  <c r="O78" i="1"/>
  <c r="O44" i="1" l="1"/>
  <c r="J57" i="1"/>
  <c r="J80" i="1" s="1"/>
  <c r="J82" i="1" s="1"/>
  <c r="J84" i="1" s="1"/>
  <c r="N57" i="1"/>
  <c r="N80" i="1" s="1"/>
  <c r="N82" i="1" s="1"/>
  <c r="N84" i="1" s="1"/>
  <c r="N87" i="1" s="1"/>
  <c r="L57" i="1"/>
  <c r="L80" i="1" s="1"/>
  <c r="L82" i="1" s="1"/>
  <c r="L84" i="1" s="1"/>
  <c r="L87" i="1" s="1"/>
  <c r="M57" i="1"/>
  <c r="M80" i="1" s="1"/>
  <c r="M82" i="1" s="1"/>
  <c r="M84" i="1" s="1"/>
  <c r="M87" i="1" s="1"/>
  <c r="K57" i="1"/>
  <c r="K80" i="1" s="1"/>
  <c r="K82" i="1" s="1"/>
  <c r="K84" i="1" s="1"/>
  <c r="K87" i="1" s="1"/>
  <c r="O52" i="1"/>
  <c r="O55" i="1" s="1"/>
  <c r="J87" i="1" l="1"/>
  <c r="O87" i="1" s="1"/>
  <c r="O89" i="1" s="1"/>
  <c r="O84" i="1"/>
  <c r="O82" i="1"/>
  <c r="O57" i="1"/>
  <c r="O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Marlyn Del Cid</author>
  </authors>
  <commentList>
    <comment ref="B16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L&amp;I Salary Threshold Effective January 1, 2024
Weekly $1,302.40
Monthly $5,644
Annual $67,728
See provisions below.</t>
        </r>
      </text>
    </comment>
    <comment ref="B32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3" authorId="0" shapeId="0" xr:uid="{11DAB716-FEDF-4F36-A7AF-70BF9F3632C4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4" authorId="0" shapeId="0" xr:uid="{C49007AD-72F7-4FDC-9F47-A16D593AB94F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5" authorId="0" shapeId="0" xr:uid="{EE05D894-2B6D-4611-B96A-7A35360C7F8B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B36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37" authorId="0" shapeId="0" xr:uid="{BFDA91E3-19BB-42F3-A11E-806685003F3F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38" authorId="0" shapeId="0" xr:uid="{8B2672F4-ADD2-4A07-AC7B-7CD5D675FDD3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39" authorId="0" shapeId="0" xr:uid="{45A1D594-B554-4960-8B76-3C09A17B19B7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Premaster (MS student): $40.69
Intermediate (Post-MS): $42.75
Candidate (PhD Candidate): $44.88</t>
        </r>
      </text>
    </comment>
    <comment ref="B40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SEFS Research Grants &amp; Contracts:</t>
        </r>
        <r>
          <rPr>
            <sz val="11"/>
            <color indexed="81"/>
            <rFont val="Tahoma"/>
            <family val="2"/>
          </rPr>
          <t xml:space="preserve">
2024-2025 Hourly wage paid for Academic Student Employees (ASEs) hourly job titles hired in SEFS. 
The four hourly ASE titles are:
•$30.03/hr – Graduate Reader/Grader, Lab Support, Field Trip Support 
•$27.87/hr – Undergraduate Reader/Grader, Lab Support, Field Trip Support 
•$27.87/hr – Undergraduate Teaching Assistant
•$25.54/hr – Undergraduate Research Assistant</t>
        </r>
      </text>
    </comment>
    <comment ref="B77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$1803.25 - 2 credits or fewer
$6094 - 7+ credits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1"/>
            <color indexed="81"/>
            <rFont val="Tahoma"/>
            <family val="2"/>
          </rPr>
          <t>To more accurately budget for summer tuition, please confirm with the SEFS RGC team the number of credits the Grad RA anticipates taking. Rates will vary for 3-6 credits.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7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https://hr.uw.edu/labor/academic-and-student-unions/uaw-ase/ase-contract</t>
        </r>
      </text>
    </comment>
    <comment ref="B113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https://hr.uw.edu/labor/academic-and-student-unions/uaw-ase/ase-contract</t>
        </r>
      </text>
    </comment>
    <comment ref="E120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 xml:space="preserve">SEFS Research Grants &amp; Contracts:
</t>
        </r>
        <r>
          <rPr>
            <sz val="11"/>
            <color indexed="81"/>
            <rFont val="Tahoma"/>
            <family val="2"/>
          </rPr>
          <t xml:space="preserve">
https://hr.uw.edu/labor/academic-and-student-unions/uaw-postdocs/uaw-postdoc-contract</t>
        </r>
      </text>
    </comment>
  </commentList>
</comments>
</file>

<file path=xl/sharedStrings.xml><?xml version="1.0" encoding="utf-8"?>
<sst xmlns="http://schemas.openxmlformats.org/spreadsheetml/2006/main" count="128" uniqueCount="103">
  <si>
    <t>Total Salary</t>
  </si>
  <si>
    <t>Total Benefits</t>
  </si>
  <si>
    <t>Total</t>
  </si>
  <si>
    <t>YR 2</t>
  </si>
  <si>
    <t>YR 3</t>
  </si>
  <si>
    <t>YR 4</t>
  </si>
  <si>
    <t>YR 5</t>
  </si>
  <si>
    <t>Notes:</t>
  </si>
  <si>
    <t>Indirect cost rates in effect at the beginning of the budget period should be used for the entire annual budget period.</t>
  </si>
  <si>
    <t>TOTAL DIRECT COSTS:</t>
  </si>
  <si>
    <t>MODIFIED TOTAL DIRECT COSTS:</t>
  </si>
  <si>
    <t>TOTAL BUDGET:</t>
  </si>
  <si>
    <t>YR 1</t>
  </si>
  <si>
    <t>Quarterly Rate</t>
  </si>
  <si>
    <t>PROJECT PERIOD:</t>
  </si>
  <si>
    <t>PI NAME:</t>
  </si>
  <si>
    <t>FTE (%)</t>
  </si>
  <si>
    <r>
      <rPr>
        <u/>
        <sz val="10"/>
        <rFont val="Arial"/>
        <family val="2"/>
      </rPr>
      <t>Monthly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Salary</t>
    </r>
  </si>
  <si>
    <t>Total Graduate Operating Fees</t>
  </si>
  <si>
    <t>TDC less equipment, tuition, &amp; subcontracts in excess of $25,000</t>
  </si>
  <si>
    <t>Classified Staff (i.e. Research Aide/Lab Tech)</t>
  </si>
  <si>
    <t>Professional Staff (i.e. Research Scientist/Engineer)</t>
  </si>
  <si>
    <t>Principal Investigator</t>
  </si>
  <si>
    <t>Co-Principal Investigator</t>
  </si>
  <si>
    <t xml:space="preserve">Not using the on-campus rates? </t>
  </si>
  <si>
    <t>SALARIES:</t>
  </si>
  <si>
    <t>SUBCONTRACTS:</t>
  </si>
  <si>
    <t>TRAVEL:</t>
  </si>
  <si>
    <t>SUPPLIES &amp; MATERIALS:</t>
  </si>
  <si>
    <t>EQUIPMENT (OVER $5,000):</t>
  </si>
  <si>
    <t>GRAD. OPERATING FEES:</t>
  </si>
  <si>
    <t>INDIRECT COSTS:</t>
  </si>
  <si>
    <t>CONSULTANTS:</t>
  </si>
  <si>
    <t>RETIREMENT &amp; BENEFITS:</t>
  </si>
  <si>
    <t>CONTRACTUAL SERVICES:</t>
  </si>
  <si>
    <t>Maximum Amount</t>
  </si>
  <si>
    <t>Difference</t>
  </si>
  <si>
    <t>Total Personnel Costs (Salary + Benefits)</t>
  </si>
  <si>
    <t xml:space="preserve">Faculty </t>
  </si>
  <si>
    <t xml:space="preserve">Classified Staff </t>
  </si>
  <si>
    <t xml:space="preserve">Professional Staff </t>
  </si>
  <si>
    <t xml:space="preserve">Graduate Student RAs </t>
  </si>
  <si>
    <t xml:space="preserve">Enter other IDC rate: </t>
  </si>
  <si>
    <t>Okay to delete extra columns for projects of fewer than five years, please do so carefully to retain formulas</t>
  </si>
  <si>
    <t>SHORT TITLE:</t>
  </si>
  <si>
    <t>SPONSOR:</t>
  </si>
  <si>
    <t># Months Year 1</t>
  </si>
  <si>
    <t># Months Year 2</t>
  </si>
  <si>
    <t># Months Year 3</t>
  </si>
  <si>
    <t># Months Year 4</t>
  </si>
  <si>
    <t># Months Year 5</t>
  </si>
  <si>
    <t>Hourly Employees</t>
  </si>
  <si>
    <t># of Qtrs Year 1</t>
  </si>
  <si>
    <t># of Qtrs Year 2</t>
  </si>
  <si>
    <t># of Qtrs Year 3</t>
  </si>
  <si>
    <t># of Qtrs Year 4</t>
  </si>
  <si>
    <t># of Qtrs Year 5</t>
  </si>
  <si>
    <t>On-Campus IDC Rate: 55.5% FY19+</t>
  </si>
  <si>
    <t>SEFS RGC has selected the Intermediate rate for the budget template. If you know the student is Premaster or Candidate you can substitute the correct rates:</t>
  </si>
  <si>
    <t>Hourly GRSA</t>
  </si>
  <si>
    <r>
      <t xml:space="preserve">Post-Doctoral Researcher </t>
    </r>
    <r>
      <rPr>
        <i/>
        <sz val="8"/>
        <rFont val="Arial"/>
        <family val="2"/>
      </rPr>
      <t>(No longer faculty; new benefit rate pending)</t>
    </r>
  </si>
  <si>
    <t>Benefit Rates</t>
  </si>
  <si>
    <t>Total Subcontracts</t>
  </si>
  <si>
    <t>Modified Total Direct Cost budget template for NSF, NASA, and other sponsors following federally negotiated indirect cost rate guidelines.</t>
  </si>
  <si>
    <t>Hourly Undergraduate ASE, Engaged in Research</t>
  </si>
  <si>
    <t>Postdoctoral Researcher</t>
  </si>
  <si>
    <t>The Modified Total Direct Cost budget template is for sponsors following federally negotiated indirect cost rate guidelines e.g. NSF, NASA, etc.</t>
  </si>
  <si>
    <t>Year</t>
  </si>
  <si>
    <t>Weekly minimum</t>
  </si>
  <si>
    <t>Summer 2024 Tuition (2 credits or fewer)</t>
  </si>
  <si>
    <t>Fall 2023 - Spring 2024 Tuition: $6094/Quarter (7+ credits)</t>
  </si>
  <si>
    <t>2023-2024 Hourly wage paid for Academic Student Employees (ASEs) hourly job titles hired in SEFS. The four hourly ASE titles are:</t>
  </si>
  <si>
    <t xml:space="preserve">Starting Jan 1, 2024 Postdoctoral Scholars do not have to make the WA minimum wage. </t>
  </si>
  <si>
    <t>Instead, they will become overtime eligible if their salary falls below the state minimum.</t>
  </si>
  <si>
    <t>per contract</t>
  </si>
  <si>
    <t>estimated WA minimum</t>
  </si>
  <si>
    <t>Annual minimum</t>
  </si>
  <si>
    <t>CY2024</t>
  </si>
  <si>
    <t>CY2025</t>
  </si>
  <si>
    <t>receive a minimum of $68,460 from their funding source, unless funded at a higher rate by their non-UW entity/funding sources.</t>
  </si>
  <si>
    <t>Postdoctoral Scholar Paid Directs (PDRs). Postdoctoral Scholars paid directly are funded by a non-UW entity/funding source. PDRs must</t>
  </si>
  <si>
    <t xml:space="preserve">Effective Jan, 1, 2023 the minimum salary for Postdoctoral scholars is 65,508 except as defined below. </t>
  </si>
  <si>
    <t>Effective Jan 1, 2024 the minimum salary for post doctoral scholars is 68,460 except as defined below.</t>
  </si>
  <si>
    <t>Grad RA (FY24 RAI Rate Presumed: $3,135)</t>
  </si>
  <si>
    <t>Hourly GRSA (Summer: $42.75/Hr, Avg Work Hours/Mo. = 173.3)</t>
  </si>
  <si>
    <t>Premaster (MS student): $2,984</t>
  </si>
  <si>
    <t>Assumed salary growth rate of 10% per year for grad students, including GRSA Hourly</t>
  </si>
  <si>
    <t>Assumed salary growth rate of 5% per year for Undergraduate Hourly</t>
  </si>
  <si>
    <t>Intermediate (Post-MS): $3,135</t>
  </si>
  <si>
    <t>Premaster (MS student): $40.69</t>
  </si>
  <si>
    <t>Intermediate (Post-MS): $42.75</t>
  </si>
  <si>
    <t>Candidate (PhD Candidate): $44.88</t>
  </si>
  <si>
    <t>$30.03/hr – Graduate Reader/Grader, Lab Support, Field Trip Support</t>
  </si>
  <si>
    <t>Candidate (PhD Candidate): $3,291</t>
  </si>
  <si>
    <t>Assumed tuition increase of 4% per year</t>
  </si>
  <si>
    <t>Assumed salary growth rate of 3.5% per year for professional staff</t>
  </si>
  <si>
    <t>Assumed salary growth rate of 3% per year for faculty and post docs</t>
  </si>
  <si>
    <t xml:space="preserve">Professional Staff  </t>
  </si>
  <si>
    <t>Effective 07/01/2025</t>
  </si>
  <si>
    <t>UW fiscal year runs 7/1/2024-6/30/2025. This budget assumes the project begins in FY25.</t>
  </si>
  <si>
    <t>$27.87/hr – Undergraduate Reader/Grader, Lab Support, Field Trip Support</t>
  </si>
  <si>
    <t>$27.87/hr – Undergraduate Teaching Assistant</t>
  </si>
  <si>
    <t>$25.54/hr – Undergraduate Research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</si>
</sst>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i/>
      <sz val="10"/>
      <color rgb="FFFF0000"/>
      <name val="Arial"/>
      <family val="2"/>
    </font>
    <font>
      <b/>
      <sz val="13.5"/>
      <name val="Arial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/>
    <xf numFmtId="164" fontId="2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9" fontId="2" fillId="3" borderId="5" xfId="1" applyFont="1" applyFill="1" applyBorder="1"/>
    <xf numFmtId="0" fontId="6" fillId="0" borderId="0" xfId="0" applyFont="1" applyAlignment="1">
      <alignment wrapText="1"/>
    </xf>
    <xf numFmtId="9" fontId="2" fillId="3" borderId="5" xfId="0" applyNumberFormat="1" applyFont="1" applyFill="1" applyBorder="1"/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165" fontId="0" fillId="0" borderId="0" xfId="0" applyNumberFormat="1"/>
    <xf numFmtId="10" fontId="2" fillId="0" borderId="0" xfId="0" applyNumberFormat="1" applyFont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 applyAlignment="1">
      <alignment horizontal="left"/>
    </xf>
    <xf numFmtId="10" fontId="2" fillId="3" borderId="6" xfId="0" applyNumberFormat="1" applyFont="1" applyFill="1" applyBorder="1" applyAlignment="1">
      <alignment horizontal="left"/>
    </xf>
    <xf numFmtId="165" fontId="0" fillId="0" borderId="0" xfId="0" applyNumberFormat="1" applyAlignment="1">
      <alignment horizontal="left"/>
    </xf>
    <xf numFmtId="0" fontId="2" fillId="4" borderId="6" xfId="0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2" fillId="3" borderId="5" xfId="3" applyNumberFormat="1" applyFont="1" applyFill="1" applyBorder="1" applyAlignment="1">
      <alignment horizontal="left"/>
    </xf>
    <xf numFmtId="0" fontId="10" fillId="0" borderId="0" xfId="2" applyFill="1"/>
    <xf numFmtId="164" fontId="2" fillId="2" borderId="0" xfId="0" quotePrefix="1" applyNumberFormat="1" applyFont="1" applyFill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6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1" fillId="5" borderId="7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vertical="center" wrapText="1"/>
    </xf>
    <xf numFmtId="0" fontId="21" fillId="5" borderId="9" xfId="0" applyFont="1" applyFill="1" applyBorder="1" applyAlignment="1">
      <alignment vertical="center" wrapText="1"/>
    </xf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wrapText="1"/>
    </xf>
    <xf numFmtId="0" fontId="17" fillId="0" borderId="10" xfId="0" applyFont="1" applyBorder="1" applyAlignment="1">
      <alignment vertical="center"/>
    </xf>
    <xf numFmtId="6" fontId="17" fillId="0" borderId="11" xfId="0" applyNumberFormat="1" applyFont="1" applyBorder="1" applyAlignment="1">
      <alignment vertical="center"/>
    </xf>
    <xf numFmtId="6" fontId="17" fillId="0" borderId="12" xfId="0" applyNumberFormat="1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6" fontId="17" fillId="0" borderId="14" xfId="0" applyNumberFormat="1" applyFont="1" applyBorder="1" applyAlignment="1">
      <alignment vertical="center"/>
    </xf>
    <xf numFmtId="6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0" xfId="2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0" xfId="2" applyFill="1" applyBorder="1" applyAlignment="1">
      <alignment horizontal="left" wrapText="1"/>
    </xf>
  </cellXfs>
  <cellStyles count="5">
    <cellStyle name="Currency" xfId="3" builtinId="4"/>
    <cellStyle name="Hyperlink" xfId="2" builtinId="8"/>
    <cellStyle name="Normal" xfId="0" builtinId="0"/>
    <cellStyle name="Percent" xfId="1" builtinId="5"/>
    <cellStyle name="Percent 2" xfId="4" xr:uid="{00000000-0005-0000-0000-000004000000}"/>
  </cellStyles>
  <dxfs count="0"/>
  <tableStyles count="0" defaultTableStyle="TableStyleMedium9" defaultPivotStyle="PivotStyleLight16"/>
  <colors>
    <mruColors>
      <color rgb="FF0000FF"/>
      <color rgb="FFB9E4FF"/>
      <color rgb="FFCCECFF"/>
      <color rgb="FFFFFF99"/>
      <color rgb="FF00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grad.uw.edu/graduate-student-funding/funding-information-for-departments/administering-assistantships/ta-ra-salari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ad.uw.edu/graduate-student-funding/funding-information-for-departments/administering-assistantships/ta-ra-salaries/" TargetMode="External"/><Relationship Id="rId1" Type="http://schemas.openxmlformats.org/officeDocument/2006/relationships/hyperlink" Target="https://finance.uw.edu/fr/fringe-benefit-load-rate" TargetMode="External"/><Relationship Id="rId6" Type="http://schemas.openxmlformats.org/officeDocument/2006/relationships/hyperlink" Target="https://grad.uw.edu/graduate-student-funding/funding-information-for-departments/administering-assistantships/ta-ra-salaries/" TargetMode="External"/><Relationship Id="rId5" Type="http://schemas.openxmlformats.org/officeDocument/2006/relationships/hyperlink" Target="https://grad.uw.edu/graduate-student-funding/funding-information-for-departments/administering-assistantships/ta-ra-salaries/" TargetMode="External"/><Relationship Id="rId4" Type="http://schemas.openxmlformats.org/officeDocument/2006/relationships/hyperlink" Target="https://environment.uw.edu/intranet/research/research-policies/gssa-salaries-graduate-operating-fees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31"/>
  <sheetViews>
    <sheetView tabSelected="1" zoomScaleNormal="100" workbookViewId="0">
      <selection activeCell="C53" sqref="C53"/>
    </sheetView>
  </sheetViews>
  <sheetFormatPr defaultRowHeight="12.75" outlineLevelRow="1" x14ac:dyDescent="0.2"/>
  <cols>
    <col min="1" max="1" width="31.42578125" customWidth="1"/>
    <col min="2" max="2" width="55.140625" customWidth="1"/>
    <col min="3" max="3" width="9.140625" customWidth="1"/>
    <col min="4" max="8" width="9.42578125" customWidth="1"/>
    <col min="9" max="9" width="8" customWidth="1"/>
    <col min="10" max="14" width="10.140625" style="1" customWidth="1"/>
    <col min="15" max="15" width="13.42578125" style="1" customWidth="1"/>
  </cols>
  <sheetData>
    <row r="2" spans="1:15" outlineLevel="1" x14ac:dyDescent="0.2">
      <c r="B2" s="47" t="s">
        <v>66</v>
      </c>
    </row>
    <row r="3" spans="1:15" x14ac:dyDescent="0.2"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ht="15" x14ac:dyDescent="0.2">
      <c r="A4" s="8" t="s">
        <v>15</v>
      </c>
      <c r="B4" s="24"/>
      <c r="C4" s="17"/>
      <c r="D4" s="17"/>
      <c r="E4" s="17"/>
      <c r="F4" s="17"/>
      <c r="G4" s="17"/>
      <c r="H4" s="17"/>
      <c r="I4" s="9"/>
      <c r="J4" s="3"/>
      <c r="K4" s="3"/>
      <c r="L4" s="3"/>
      <c r="M4" s="3"/>
      <c r="N4" s="3"/>
      <c r="O4" s="3"/>
    </row>
    <row r="5" spans="1:15" ht="15" x14ac:dyDescent="0.2">
      <c r="A5" s="8" t="s">
        <v>44</v>
      </c>
      <c r="B5" s="24"/>
      <c r="C5" s="17"/>
      <c r="D5" s="17"/>
      <c r="E5" s="17"/>
      <c r="F5" s="17"/>
      <c r="G5" s="17"/>
      <c r="H5" s="17"/>
      <c r="I5" s="9"/>
      <c r="J5" s="3"/>
      <c r="K5" s="3"/>
      <c r="L5" s="3"/>
      <c r="M5" s="3"/>
      <c r="N5" s="3"/>
      <c r="O5" s="3"/>
    </row>
    <row r="6" spans="1:15" x14ac:dyDescent="0.2">
      <c r="A6" s="8" t="s">
        <v>45</v>
      </c>
      <c r="B6" s="24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</row>
    <row r="7" spans="1:15" x14ac:dyDescent="0.2">
      <c r="A7" s="8" t="s">
        <v>14</v>
      </c>
      <c r="B7" s="24"/>
      <c r="C7" s="2"/>
      <c r="D7" s="2"/>
      <c r="E7" s="2"/>
      <c r="F7" s="2"/>
      <c r="G7" s="2"/>
      <c r="H7" s="2"/>
      <c r="K7" s="39"/>
      <c r="L7" s="39"/>
      <c r="M7" s="39"/>
    </row>
    <row r="8" spans="1:15" x14ac:dyDescent="0.2">
      <c r="A8" s="2"/>
      <c r="B8" s="14"/>
      <c r="C8" s="14"/>
      <c r="D8" s="14"/>
      <c r="E8" s="14"/>
      <c r="F8" s="14"/>
      <c r="G8" s="14"/>
      <c r="H8" s="14"/>
      <c r="K8" s="39"/>
    </row>
    <row r="9" spans="1:15" ht="12.75" customHeight="1" x14ac:dyDescent="0.2">
      <c r="A9" s="2"/>
      <c r="B9" s="2"/>
      <c r="C9" s="67" t="s">
        <v>17</v>
      </c>
      <c r="D9" s="66" t="s">
        <v>46</v>
      </c>
      <c r="E9" s="66" t="s">
        <v>47</v>
      </c>
      <c r="F9" s="66" t="s">
        <v>48</v>
      </c>
      <c r="G9" s="66" t="s">
        <v>49</v>
      </c>
      <c r="H9" s="66" t="s">
        <v>50</v>
      </c>
      <c r="I9" s="68" t="s">
        <v>16</v>
      </c>
      <c r="J9" s="3"/>
      <c r="K9" s="3"/>
      <c r="O9" s="3"/>
    </row>
    <row r="10" spans="1:15" x14ac:dyDescent="0.2">
      <c r="A10" s="2"/>
      <c r="B10" s="14"/>
      <c r="C10" s="67"/>
      <c r="D10" s="66"/>
      <c r="E10" s="66"/>
      <c r="F10" s="66"/>
      <c r="G10" s="66"/>
      <c r="H10" s="66"/>
      <c r="I10" s="68"/>
      <c r="J10" s="4" t="s">
        <v>12</v>
      </c>
      <c r="K10" s="4" t="s">
        <v>3</v>
      </c>
      <c r="L10" s="4" t="s">
        <v>4</v>
      </c>
      <c r="M10" s="4" t="s">
        <v>5</v>
      </c>
      <c r="N10" s="4" t="s">
        <v>6</v>
      </c>
      <c r="O10" s="4" t="s">
        <v>2</v>
      </c>
    </row>
    <row r="11" spans="1:15" x14ac:dyDescent="0.2">
      <c r="A11" s="8" t="s">
        <v>25</v>
      </c>
      <c r="B11" s="3" t="s">
        <v>22</v>
      </c>
      <c r="C11" s="37"/>
      <c r="D11" s="40"/>
      <c r="E11" s="40"/>
      <c r="F11" s="40"/>
      <c r="G11" s="40"/>
      <c r="H11" s="40"/>
      <c r="I11" s="38"/>
      <c r="J11" s="19">
        <f>C11*D11*I11*1.03</f>
        <v>0</v>
      </c>
      <c r="K11" s="19">
        <f>C11*E11*I11*1.03^2</f>
        <v>0</v>
      </c>
      <c r="L11" s="19">
        <f>C11*F11*I11*1.03^3</f>
        <v>0</v>
      </c>
      <c r="M11" s="19">
        <f>C11*G11*I11*1.03^4</f>
        <v>0</v>
      </c>
      <c r="N11" s="19">
        <f>C11*H11*I11*1.03^5</f>
        <v>0</v>
      </c>
      <c r="O11" s="19">
        <f>SUM(J11:N11)</f>
        <v>0</v>
      </c>
    </row>
    <row r="12" spans="1:15" x14ac:dyDescent="0.2">
      <c r="A12" s="8"/>
      <c r="B12" s="3" t="s">
        <v>23</v>
      </c>
      <c r="C12" s="37"/>
      <c r="D12" s="40"/>
      <c r="E12" s="40"/>
      <c r="F12" s="40"/>
      <c r="G12" s="40"/>
      <c r="H12" s="40"/>
      <c r="I12" s="38"/>
      <c r="J12" s="19">
        <f t="shared" ref="J12:J22" si="0">C12*D12*I12*1.03</f>
        <v>0</v>
      </c>
      <c r="K12" s="19">
        <f t="shared" ref="K12:K20" si="1">C12*E12*I12*1.03^2</f>
        <v>0</v>
      </c>
      <c r="L12" s="19">
        <f t="shared" ref="L12:L20" si="2">C12*F12*I12*1.03^3</f>
        <v>0</v>
      </c>
      <c r="M12" s="19">
        <f t="shared" ref="M12:M20" si="3">C12*G12*I12*1.03^4</f>
        <v>0</v>
      </c>
      <c r="N12" s="19">
        <f t="shared" ref="N12:N20" si="4">C12*H12*I12*1.03^5</f>
        <v>0</v>
      </c>
      <c r="O12" s="19">
        <f>SUM(J12:N12)</f>
        <v>0</v>
      </c>
    </row>
    <row r="13" spans="1:15" outlineLevel="1" x14ac:dyDescent="0.2">
      <c r="A13" s="8"/>
      <c r="B13" s="3" t="s">
        <v>23</v>
      </c>
      <c r="C13" s="37"/>
      <c r="D13" s="40"/>
      <c r="E13" s="40"/>
      <c r="F13" s="40"/>
      <c r="G13" s="40"/>
      <c r="H13" s="40"/>
      <c r="I13" s="38"/>
      <c r="J13" s="19">
        <f t="shared" si="0"/>
        <v>0</v>
      </c>
      <c r="K13" s="19">
        <f t="shared" si="1"/>
        <v>0</v>
      </c>
      <c r="L13" s="19">
        <f t="shared" si="2"/>
        <v>0</v>
      </c>
      <c r="M13" s="19">
        <f t="shared" si="3"/>
        <v>0</v>
      </c>
      <c r="N13" s="19">
        <f t="shared" si="4"/>
        <v>0</v>
      </c>
      <c r="O13" s="19">
        <f t="shared" ref="O13:O18" si="5">SUM(J13:N13)</f>
        <v>0</v>
      </c>
    </row>
    <row r="14" spans="1:15" outlineLevel="1" x14ac:dyDescent="0.2">
      <c r="A14" s="8"/>
      <c r="B14" s="3" t="s">
        <v>23</v>
      </c>
      <c r="C14" s="37"/>
      <c r="D14" s="40"/>
      <c r="E14" s="40"/>
      <c r="F14" s="40"/>
      <c r="G14" s="40"/>
      <c r="H14" s="40"/>
      <c r="I14" s="38"/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19">
        <f t="shared" si="4"/>
        <v>0</v>
      </c>
      <c r="O14" s="19">
        <f t="shared" si="5"/>
        <v>0</v>
      </c>
    </row>
    <row r="15" spans="1:15" outlineLevel="1" x14ac:dyDescent="0.2">
      <c r="A15" s="8"/>
      <c r="B15" s="3" t="s">
        <v>23</v>
      </c>
      <c r="C15" s="37"/>
      <c r="D15" s="40"/>
      <c r="E15" s="40"/>
      <c r="F15" s="40"/>
      <c r="G15" s="40"/>
      <c r="H15" s="40"/>
      <c r="I15" s="38"/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  <c r="O15" s="19">
        <f t="shared" si="5"/>
        <v>0</v>
      </c>
    </row>
    <row r="16" spans="1:15" x14ac:dyDescent="0.2">
      <c r="A16" s="8"/>
      <c r="B16" s="3" t="s">
        <v>65</v>
      </c>
      <c r="C16" s="37"/>
      <c r="D16" s="40"/>
      <c r="E16" s="40"/>
      <c r="F16" s="40"/>
      <c r="G16" s="40"/>
      <c r="H16" s="40"/>
      <c r="I16" s="38"/>
      <c r="J16" s="19">
        <f>C16*D16*I16*1.03</f>
        <v>0</v>
      </c>
      <c r="K16" s="19">
        <f>C16*E16*I16*1.03^2</f>
        <v>0</v>
      </c>
      <c r="L16" s="19">
        <f>C16*F16*I16*1.03^3</f>
        <v>0</v>
      </c>
      <c r="M16" s="19">
        <f>C16*G16*I16*1.03^4</f>
        <v>0</v>
      </c>
      <c r="N16" s="19">
        <f>C16*H16*I16*1.03^5</f>
        <v>0</v>
      </c>
      <c r="O16" s="19">
        <f>SUM(J16:N16)</f>
        <v>0</v>
      </c>
    </row>
    <row r="17" spans="1:15" outlineLevel="1" x14ac:dyDescent="0.2">
      <c r="A17" s="8"/>
      <c r="B17" s="3" t="s">
        <v>65</v>
      </c>
      <c r="C17" s="37"/>
      <c r="D17" s="40"/>
      <c r="E17" s="40"/>
      <c r="F17" s="40"/>
      <c r="G17" s="40"/>
      <c r="H17" s="40"/>
      <c r="I17" s="38"/>
      <c r="J17" s="19">
        <f>C17*D17*I17*1.03</f>
        <v>0</v>
      </c>
      <c r="K17" s="19">
        <f>C17*E17*I17*1.03^2</f>
        <v>0</v>
      </c>
      <c r="L17" s="19">
        <f>C17*F17*I17*1.03^3</f>
        <v>0</v>
      </c>
      <c r="M17" s="19">
        <f>C17*G17*I17*1.03^4</f>
        <v>0</v>
      </c>
      <c r="N17" s="19">
        <f>C17*H17*I17*1.03^5</f>
        <v>0</v>
      </c>
      <c r="O17" s="19">
        <f t="shared" si="5"/>
        <v>0</v>
      </c>
    </row>
    <row r="18" spans="1:15" outlineLevel="1" x14ac:dyDescent="0.2">
      <c r="A18" s="8"/>
      <c r="B18" s="3" t="s">
        <v>65</v>
      </c>
      <c r="C18" s="37"/>
      <c r="D18" s="40"/>
      <c r="E18" s="40"/>
      <c r="F18" s="40"/>
      <c r="G18" s="40"/>
      <c r="H18" s="40"/>
      <c r="I18" s="38"/>
      <c r="J18" s="19">
        <f>C18*D18*I18*1.03</f>
        <v>0</v>
      </c>
      <c r="K18" s="19">
        <f>C18*E18*I18*1.03^2</f>
        <v>0</v>
      </c>
      <c r="L18" s="19">
        <f>C18*F18*I18*1.03^3</f>
        <v>0</v>
      </c>
      <c r="M18" s="19">
        <f>C18*G18*I18*1.03^4</f>
        <v>0</v>
      </c>
      <c r="N18" s="19">
        <f>C18*H18*I18*1.03^5</f>
        <v>0</v>
      </c>
      <c r="O18" s="19">
        <f t="shared" si="5"/>
        <v>0</v>
      </c>
    </row>
    <row r="19" spans="1:15" outlineLevel="1" x14ac:dyDescent="0.2">
      <c r="A19" s="8"/>
      <c r="B19" s="3" t="s">
        <v>65</v>
      </c>
      <c r="C19" s="37"/>
      <c r="D19" s="40"/>
      <c r="E19" s="40"/>
      <c r="F19" s="40"/>
      <c r="G19" s="40"/>
      <c r="H19" s="40"/>
      <c r="I19" s="38"/>
      <c r="J19" s="19">
        <f>C19*D19*I19*1.03</f>
        <v>0</v>
      </c>
      <c r="K19" s="19">
        <f>C19*E19*I19*1.03^2</f>
        <v>0</v>
      </c>
      <c r="L19" s="19">
        <f>C19*F19*I19*1.03^3</f>
        <v>0</v>
      </c>
      <c r="M19" s="19">
        <f>C19*G19*I19*1.03^4</f>
        <v>0</v>
      </c>
      <c r="N19" s="19">
        <f>C19*H19*I19*1.03^5</f>
        <v>0</v>
      </c>
      <c r="O19" s="19">
        <f t="shared" ref="O19:O32" si="6">SUM(J19:N19)</f>
        <v>0</v>
      </c>
    </row>
    <row r="20" spans="1:15" x14ac:dyDescent="0.2">
      <c r="A20" s="8"/>
      <c r="B20" s="3" t="s">
        <v>20</v>
      </c>
      <c r="C20" s="37"/>
      <c r="D20" s="40"/>
      <c r="E20" s="40"/>
      <c r="F20" s="40"/>
      <c r="G20" s="40"/>
      <c r="H20" s="40"/>
      <c r="I20" s="38"/>
      <c r="J20" s="19">
        <f t="shared" si="0"/>
        <v>0</v>
      </c>
      <c r="K20" s="19">
        <f t="shared" si="1"/>
        <v>0</v>
      </c>
      <c r="L20" s="19">
        <f t="shared" si="2"/>
        <v>0</v>
      </c>
      <c r="M20" s="19">
        <f t="shared" si="3"/>
        <v>0</v>
      </c>
      <c r="N20" s="19">
        <f t="shared" si="4"/>
        <v>0</v>
      </c>
      <c r="O20" s="19">
        <f t="shared" si="6"/>
        <v>0</v>
      </c>
    </row>
    <row r="21" spans="1:15" outlineLevel="1" x14ac:dyDescent="0.2">
      <c r="A21" s="8"/>
      <c r="B21" s="3" t="s">
        <v>20</v>
      </c>
      <c r="C21" s="37"/>
      <c r="D21" s="40"/>
      <c r="E21" s="40"/>
      <c r="F21" s="40"/>
      <c r="G21" s="40"/>
      <c r="H21" s="40"/>
      <c r="I21" s="38"/>
      <c r="J21" s="19">
        <f t="shared" si="0"/>
        <v>0</v>
      </c>
      <c r="K21" s="19">
        <f>C21*E21*I21*1.03^2</f>
        <v>0</v>
      </c>
      <c r="L21" s="19">
        <f>C21*F21*I21*1.03^3</f>
        <v>0</v>
      </c>
      <c r="M21" s="19">
        <f>C21*G21*I21*1.03^4</f>
        <v>0</v>
      </c>
      <c r="N21" s="19">
        <f>C21*H21*I21*1.03^5</f>
        <v>0</v>
      </c>
      <c r="O21" s="19">
        <f t="shared" si="6"/>
        <v>0</v>
      </c>
    </row>
    <row r="22" spans="1:15" outlineLevel="1" x14ac:dyDescent="0.2">
      <c r="A22" s="8"/>
      <c r="B22" s="3" t="s">
        <v>20</v>
      </c>
      <c r="C22" s="37"/>
      <c r="D22" s="40"/>
      <c r="E22" s="40"/>
      <c r="F22" s="40"/>
      <c r="G22" s="40"/>
      <c r="H22" s="40"/>
      <c r="I22" s="38"/>
      <c r="J22" s="19">
        <f t="shared" si="0"/>
        <v>0</v>
      </c>
      <c r="K22" s="19">
        <f>C22*E22*I22*1.03^2</f>
        <v>0</v>
      </c>
      <c r="L22" s="19">
        <f>C22*F22*I22*1.03^3</f>
        <v>0</v>
      </c>
      <c r="M22" s="19">
        <f>C22*G22*I22*1.03^4</f>
        <v>0</v>
      </c>
      <c r="N22" s="19">
        <f>C22*H22*I22*1.03^5</f>
        <v>0</v>
      </c>
      <c r="O22" s="19">
        <f t="shared" si="6"/>
        <v>0</v>
      </c>
    </row>
    <row r="23" spans="1:15" outlineLevel="1" x14ac:dyDescent="0.2">
      <c r="A23" s="8"/>
      <c r="B23" s="3" t="s">
        <v>20</v>
      </c>
      <c r="C23" s="37"/>
      <c r="D23" s="40"/>
      <c r="E23" s="40"/>
      <c r="F23" s="40"/>
      <c r="G23" s="40"/>
      <c r="H23" s="40"/>
      <c r="I23" s="38"/>
      <c r="J23" s="19">
        <f>C23*D23*I23*1.03</f>
        <v>0</v>
      </c>
      <c r="K23" s="19">
        <f>C23*E23*I23*1.03^2</f>
        <v>0</v>
      </c>
      <c r="L23" s="19">
        <f>C23*F23*I23*1.03^3</f>
        <v>0</v>
      </c>
      <c r="M23" s="19">
        <f>C23*G23*I23*1.03^4</f>
        <v>0</v>
      </c>
      <c r="N23" s="19">
        <f>C23*H23*I23*1.03^5</f>
        <v>0</v>
      </c>
      <c r="O23" s="19">
        <f t="shared" si="6"/>
        <v>0</v>
      </c>
    </row>
    <row r="24" spans="1:15" x14ac:dyDescent="0.2">
      <c r="A24" s="8"/>
      <c r="B24" s="3" t="s">
        <v>21</v>
      </c>
      <c r="C24" s="37"/>
      <c r="D24" s="40"/>
      <c r="E24" s="40"/>
      <c r="F24" s="40"/>
      <c r="G24" s="40"/>
      <c r="H24" s="40"/>
      <c r="I24" s="38"/>
      <c r="J24" s="19">
        <f>C24*D24*I24*1.035</f>
        <v>0</v>
      </c>
      <c r="K24" s="19">
        <f>(C24*E24*I24*1.035)*1.01</f>
        <v>0</v>
      </c>
      <c r="L24" s="19">
        <f>(C24*F24*I24*1.035)*1.01*1.03</f>
        <v>0</v>
      </c>
      <c r="M24" s="19">
        <f>((C24*G24*I24*1.035)*1.01)*1.03^2</f>
        <v>0</v>
      </c>
      <c r="N24" s="19">
        <f>((C24*H24*I24*1.035)*1.01)*1.03^3</f>
        <v>0</v>
      </c>
      <c r="O24" s="19">
        <f t="shared" si="6"/>
        <v>0</v>
      </c>
    </row>
    <row r="25" spans="1:15" outlineLevel="1" x14ac:dyDescent="0.2">
      <c r="A25" s="8"/>
      <c r="B25" s="3" t="s">
        <v>21</v>
      </c>
      <c r="C25" s="37"/>
      <c r="D25" s="40"/>
      <c r="E25" s="40"/>
      <c r="F25" s="40"/>
      <c r="G25" s="40"/>
      <c r="H25" s="40"/>
      <c r="I25" s="38"/>
      <c r="J25" s="19">
        <f>C25*D25*I25*1.035</f>
        <v>0</v>
      </c>
      <c r="K25" s="19">
        <f>(C25*E25*I25*1.035)*1.01</f>
        <v>0</v>
      </c>
      <c r="L25" s="19">
        <f>(C25*F25*I25*1.035)*1.01*1.03</f>
        <v>0</v>
      </c>
      <c r="M25" s="19">
        <f>((C25*G25*I25*1.035)*1.01)*1.03^2</f>
        <v>0</v>
      </c>
      <c r="N25" s="19">
        <f>((C25*H25*I25*1.035)*1.01)*1.03^3</f>
        <v>0</v>
      </c>
      <c r="O25" s="19">
        <f t="shared" si="6"/>
        <v>0</v>
      </c>
    </row>
    <row r="26" spans="1:15" outlineLevel="1" x14ac:dyDescent="0.2">
      <c r="A26" s="8"/>
      <c r="B26" s="3" t="s">
        <v>21</v>
      </c>
      <c r="C26" s="37"/>
      <c r="D26" s="40"/>
      <c r="E26" s="40"/>
      <c r="F26" s="40"/>
      <c r="G26" s="40"/>
      <c r="H26" s="40"/>
      <c r="I26" s="38"/>
      <c r="J26" s="19">
        <f>C26*D26*I26*1.035</f>
        <v>0</v>
      </c>
      <c r="K26" s="19">
        <f>(C26*E26*I26*1.035)*1.01</f>
        <v>0</v>
      </c>
      <c r="L26" s="19">
        <f>(C26*F26*I26*1.035)*1.01*1.03</f>
        <v>0</v>
      </c>
      <c r="M26" s="19">
        <f>((C26*G26*I26*1.035)*1.01)*1.03^2</f>
        <v>0</v>
      </c>
      <c r="N26" s="19">
        <f>((C26*H26*I26*1.035)*1.01)*1.03^3</f>
        <v>0</v>
      </c>
      <c r="O26" s="19">
        <f t="shared" si="6"/>
        <v>0</v>
      </c>
    </row>
    <row r="27" spans="1:15" outlineLevel="1" x14ac:dyDescent="0.2">
      <c r="A27" s="8"/>
      <c r="B27" s="3" t="s">
        <v>21</v>
      </c>
      <c r="C27" s="37"/>
      <c r="D27" s="40"/>
      <c r="E27" s="40"/>
      <c r="F27" s="40"/>
      <c r="G27" s="40"/>
      <c r="H27" s="40"/>
      <c r="I27" s="38"/>
      <c r="J27" s="19">
        <f>C27*D27*I27*1.035</f>
        <v>0</v>
      </c>
      <c r="K27" s="19">
        <f>(C27*E27*I27*1.035)*1.01</f>
        <v>0</v>
      </c>
      <c r="L27" s="19">
        <f>(C27*F27*I27*1.035)*1.01*1.03</f>
        <v>0</v>
      </c>
      <c r="M27" s="19">
        <f>((C27*G27*I27*1.035)*1.01)*1.03^2</f>
        <v>0</v>
      </c>
      <c r="N27" s="19">
        <f>((C27*H27*I27*1.035)*1.01)*1.03^3</f>
        <v>0</v>
      </c>
      <c r="O27" s="19">
        <f t="shared" si="6"/>
        <v>0</v>
      </c>
    </row>
    <row r="28" spans="1:15" outlineLevel="1" x14ac:dyDescent="0.2">
      <c r="A28" s="8"/>
      <c r="B28" s="3" t="s">
        <v>97</v>
      </c>
      <c r="C28" s="37"/>
      <c r="D28" s="40"/>
      <c r="E28" s="40"/>
      <c r="F28" s="40"/>
      <c r="G28" s="40"/>
      <c r="H28" s="40"/>
      <c r="I28" s="38"/>
      <c r="J28" s="19">
        <f>C28*D28*I28*1.03</f>
        <v>0</v>
      </c>
      <c r="K28" s="19">
        <f>C28*E28*I28*1.03^2</f>
        <v>0</v>
      </c>
      <c r="L28" s="19">
        <f>C28*F28*I28*1.03^3</f>
        <v>0</v>
      </c>
      <c r="M28" s="19">
        <f>C28*G28*I28*1.03^4</f>
        <v>0</v>
      </c>
      <c r="N28" s="19">
        <f>((C28*H28*I28*1.035)*1.01)*1.03^3</f>
        <v>0</v>
      </c>
      <c r="O28" s="19">
        <f t="shared" si="6"/>
        <v>0</v>
      </c>
    </row>
    <row r="29" spans="1:15" outlineLevel="1" x14ac:dyDescent="0.2">
      <c r="A29" s="8"/>
      <c r="B29" s="3" t="s">
        <v>97</v>
      </c>
      <c r="C29" s="37"/>
      <c r="D29" s="40"/>
      <c r="E29" s="40"/>
      <c r="F29" s="40"/>
      <c r="G29" s="40"/>
      <c r="H29" s="40"/>
      <c r="I29" s="38"/>
      <c r="J29" s="19">
        <f>C29*D29*I29*1.03</f>
        <v>0</v>
      </c>
      <c r="K29" s="19">
        <f>C29*E29*I29*1.03^2</f>
        <v>0</v>
      </c>
      <c r="L29" s="19">
        <f>C29*F29*I29*1.03^3</f>
        <v>0</v>
      </c>
      <c r="M29" s="19">
        <f>C29*G29*I29*1.03^4</f>
        <v>0</v>
      </c>
      <c r="N29" s="19">
        <f>C29*H29*I29*1.03^5</f>
        <v>0</v>
      </c>
      <c r="O29" s="19">
        <f t="shared" si="6"/>
        <v>0</v>
      </c>
    </row>
    <row r="30" spans="1:15" outlineLevel="1" x14ac:dyDescent="0.2">
      <c r="A30" s="8"/>
      <c r="B30" s="3" t="s">
        <v>97</v>
      </c>
      <c r="C30" s="37"/>
      <c r="D30" s="40"/>
      <c r="E30" s="40"/>
      <c r="F30" s="40"/>
      <c r="G30" s="40"/>
      <c r="H30" s="40"/>
      <c r="I30" s="38"/>
      <c r="J30" s="19">
        <f>C30*D30*I30*1.03</f>
        <v>0</v>
      </c>
      <c r="K30" s="19">
        <f>C30*E30*I30*1.03^2</f>
        <v>0</v>
      </c>
      <c r="L30" s="19">
        <f>C30*F30*I30*1.03^3</f>
        <v>0</v>
      </c>
      <c r="M30" s="19">
        <f>C30*G30*I30*1.03^4</f>
        <v>0</v>
      </c>
      <c r="N30" s="19">
        <f>C30*H30*I30*1.03^5</f>
        <v>0</v>
      </c>
      <c r="O30" s="19">
        <f t="shared" si="6"/>
        <v>0</v>
      </c>
    </row>
    <row r="31" spans="1:15" outlineLevel="1" x14ac:dyDescent="0.2">
      <c r="A31" s="8"/>
      <c r="B31" s="3" t="s">
        <v>97</v>
      </c>
      <c r="C31" s="37"/>
      <c r="D31" s="40"/>
      <c r="E31" s="40"/>
      <c r="F31" s="40"/>
      <c r="G31" s="40"/>
      <c r="H31" s="40"/>
      <c r="I31" s="38"/>
      <c r="J31" s="19">
        <f>C31*D31*I31*1.03</f>
        <v>0</v>
      </c>
      <c r="K31" s="19">
        <f>C31*E31*I31*1.03^2</f>
        <v>0</v>
      </c>
      <c r="L31" s="19">
        <f>C31*F31*I31*1.03^3</f>
        <v>0</v>
      </c>
      <c r="M31" s="19">
        <f>C31*G31*I31*1.03^4</f>
        <v>0</v>
      </c>
      <c r="N31" s="19">
        <f>C31*H31*I31*1.03^5</f>
        <v>0</v>
      </c>
      <c r="O31" s="19">
        <f t="shared" si="6"/>
        <v>0</v>
      </c>
    </row>
    <row r="32" spans="1:15" x14ac:dyDescent="0.2">
      <c r="A32" s="8"/>
      <c r="B32" s="45" t="s">
        <v>83</v>
      </c>
      <c r="C32" s="37">
        <v>6270</v>
      </c>
      <c r="D32" s="40"/>
      <c r="E32" s="40"/>
      <c r="F32" s="40"/>
      <c r="G32" s="40"/>
      <c r="H32" s="40"/>
      <c r="I32" s="38">
        <v>0.5</v>
      </c>
      <c r="J32" s="19">
        <f>C32*D32*I32*1.1</f>
        <v>0</v>
      </c>
      <c r="K32" s="19">
        <f>C32*E32*I32*1.1^2</f>
        <v>0</v>
      </c>
      <c r="L32" s="19">
        <f t="shared" ref="L32:L39" si="7">(C32*F32*I32*1.1^2)*1.03</f>
        <v>0</v>
      </c>
      <c r="M32" s="19">
        <f t="shared" ref="M32:M39" si="8">(C32*G32*I32*1.1^2)*1.03^2</f>
        <v>0</v>
      </c>
      <c r="N32" s="19">
        <f t="shared" ref="N32:N39" si="9">(C32*H32*I32*1.1^2)*1.03^3</f>
        <v>0</v>
      </c>
      <c r="O32" s="19">
        <f t="shared" si="6"/>
        <v>0</v>
      </c>
    </row>
    <row r="33" spans="1:15" outlineLevel="1" x14ac:dyDescent="0.2">
      <c r="A33" s="8"/>
      <c r="B33" s="45" t="s">
        <v>83</v>
      </c>
      <c r="C33" s="37">
        <v>6270</v>
      </c>
      <c r="D33" s="40"/>
      <c r="E33" s="40"/>
      <c r="F33" s="40"/>
      <c r="G33" s="40"/>
      <c r="H33" s="40"/>
      <c r="I33" s="38">
        <v>0.5</v>
      </c>
      <c r="J33" s="19">
        <f>C33*D33*I33*1.1</f>
        <v>0</v>
      </c>
      <c r="K33" s="19">
        <f>C33*E33*I33*1.1^2</f>
        <v>0</v>
      </c>
      <c r="L33" s="19">
        <f t="shared" si="7"/>
        <v>0</v>
      </c>
      <c r="M33" s="19">
        <f t="shared" si="8"/>
        <v>0</v>
      </c>
      <c r="N33" s="19">
        <f t="shared" si="9"/>
        <v>0</v>
      </c>
      <c r="O33" s="19">
        <f t="shared" ref="O33:O38" si="10">SUM(J33:N33)</f>
        <v>0</v>
      </c>
    </row>
    <row r="34" spans="1:15" outlineLevel="1" x14ac:dyDescent="0.2">
      <c r="A34" s="8"/>
      <c r="B34" s="45" t="s">
        <v>83</v>
      </c>
      <c r="C34" s="37">
        <v>6270</v>
      </c>
      <c r="D34" s="40"/>
      <c r="E34" s="40"/>
      <c r="F34" s="40"/>
      <c r="G34" s="40"/>
      <c r="H34" s="40"/>
      <c r="I34" s="38">
        <v>0.5</v>
      </c>
      <c r="J34" s="19">
        <f>C34*D34*I34*1.1</f>
        <v>0</v>
      </c>
      <c r="K34" s="19">
        <f>C34*E34*I34*1.1^2</f>
        <v>0</v>
      </c>
      <c r="L34" s="19">
        <f t="shared" si="7"/>
        <v>0</v>
      </c>
      <c r="M34" s="19">
        <f t="shared" si="8"/>
        <v>0</v>
      </c>
      <c r="N34" s="19">
        <f t="shared" si="9"/>
        <v>0</v>
      </c>
      <c r="O34" s="19">
        <f t="shared" si="10"/>
        <v>0</v>
      </c>
    </row>
    <row r="35" spans="1:15" outlineLevel="1" x14ac:dyDescent="0.2">
      <c r="A35" s="8"/>
      <c r="B35" s="45" t="s">
        <v>83</v>
      </c>
      <c r="C35" s="37">
        <v>6270</v>
      </c>
      <c r="D35" s="40"/>
      <c r="E35" s="40"/>
      <c r="F35" s="40"/>
      <c r="G35" s="40"/>
      <c r="H35" s="40"/>
      <c r="I35" s="38">
        <v>0.5</v>
      </c>
      <c r="J35" s="19">
        <f>C35*D35*I35*1.1</f>
        <v>0</v>
      </c>
      <c r="K35" s="19">
        <f>C35*E35*I35*1.1^2</f>
        <v>0</v>
      </c>
      <c r="L35" s="19">
        <f t="shared" si="7"/>
        <v>0</v>
      </c>
      <c r="M35" s="19">
        <f t="shared" si="8"/>
        <v>0</v>
      </c>
      <c r="N35" s="19">
        <f t="shared" si="9"/>
        <v>0</v>
      </c>
      <c r="O35" s="19">
        <f t="shared" si="10"/>
        <v>0</v>
      </c>
    </row>
    <row r="36" spans="1:15" x14ac:dyDescent="0.2">
      <c r="A36" s="8"/>
      <c r="B36" s="45" t="s">
        <v>84</v>
      </c>
      <c r="C36" s="37">
        <v>7408.5749999999998</v>
      </c>
      <c r="D36" s="40"/>
      <c r="E36" s="40"/>
      <c r="F36" s="40"/>
      <c r="G36" s="40"/>
      <c r="H36" s="40"/>
      <c r="I36" s="38"/>
      <c r="J36" s="19">
        <f t="shared" ref="J36:J39" si="11">C36*D36*I36*1.1</f>
        <v>0</v>
      </c>
      <c r="K36" s="19">
        <f t="shared" ref="K36:K39" si="12">C36*E36*I36*1.1^2</f>
        <v>0</v>
      </c>
      <c r="L36" s="19">
        <f t="shared" si="7"/>
        <v>0</v>
      </c>
      <c r="M36" s="19">
        <f t="shared" si="8"/>
        <v>0</v>
      </c>
      <c r="N36" s="19">
        <f t="shared" si="9"/>
        <v>0</v>
      </c>
      <c r="O36" s="19">
        <f t="shared" si="10"/>
        <v>0</v>
      </c>
    </row>
    <row r="37" spans="1:15" outlineLevel="1" x14ac:dyDescent="0.2">
      <c r="A37" s="8"/>
      <c r="B37" s="45" t="s">
        <v>84</v>
      </c>
      <c r="C37" s="37"/>
      <c r="D37" s="40"/>
      <c r="E37" s="40"/>
      <c r="F37" s="40"/>
      <c r="G37" s="40"/>
      <c r="H37" s="40"/>
      <c r="I37" s="38"/>
      <c r="J37" s="19">
        <f t="shared" si="11"/>
        <v>0</v>
      </c>
      <c r="K37" s="19">
        <f t="shared" si="12"/>
        <v>0</v>
      </c>
      <c r="L37" s="19">
        <f t="shared" si="7"/>
        <v>0</v>
      </c>
      <c r="M37" s="19">
        <f t="shared" si="8"/>
        <v>0</v>
      </c>
      <c r="N37" s="19">
        <f t="shared" si="9"/>
        <v>0</v>
      </c>
      <c r="O37" s="19">
        <f t="shared" si="10"/>
        <v>0</v>
      </c>
    </row>
    <row r="38" spans="1:15" outlineLevel="1" x14ac:dyDescent="0.2">
      <c r="A38" s="8"/>
      <c r="B38" s="45" t="s">
        <v>84</v>
      </c>
      <c r="C38" s="37"/>
      <c r="D38" s="40"/>
      <c r="E38" s="40"/>
      <c r="F38" s="40"/>
      <c r="G38" s="40"/>
      <c r="H38" s="40"/>
      <c r="I38" s="38"/>
      <c r="J38" s="19">
        <f t="shared" si="11"/>
        <v>0</v>
      </c>
      <c r="K38" s="19">
        <f t="shared" si="12"/>
        <v>0</v>
      </c>
      <c r="L38" s="19">
        <f t="shared" si="7"/>
        <v>0</v>
      </c>
      <c r="M38" s="19">
        <f t="shared" si="8"/>
        <v>0</v>
      </c>
      <c r="N38" s="19">
        <f t="shared" si="9"/>
        <v>0</v>
      </c>
      <c r="O38" s="19">
        <f t="shared" si="10"/>
        <v>0</v>
      </c>
    </row>
    <row r="39" spans="1:15" outlineLevel="1" x14ac:dyDescent="0.2">
      <c r="A39" s="8"/>
      <c r="B39" s="45" t="s">
        <v>84</v>
      </c>
      <c r="C39" s="37"/>
      <c r="D39" s="40"/>
      <c r="E39" s="40"/>
      <c r="F39" s="40"/>
      <c r="G39" s="40"/>
      <c r="H39" s="40"/>
      <c r="I39" s="38"/>
      <c r="J39" s="19">
        <f t="shared" si="11"/>
        <v>0</v>
      </c>
      <c r="K39" s="19">
        <f t="shared" si="12"/>
        <v>0</v>
      </c>
      <c r="L39" s="19">
        <f t="shared" si="7"/>
        <v>0</v>
      </c>
      <c r="M39" s="19">
        <f t="shared" si="8"/>
        <v>0</v>
      </c>
      <c r="N39" s="19">
        <f t="shared" si="9"/>
        <v>0</v>
      </c>
      <c r="O39" s="19">
        <f>SUM(J39:N39)</f>
        <v>0</v>
      </c>
    </row>
    <row r="40" spans="1:15" x14ac:dyDescent="0.2">
      <c r="A40" s="8"/>
      <c r="B40" t="s">
        <v>64</v>
      </c>
      <c r="C40" s="37"/>
      <c r="D40" s="40"/>
      <c r="E40" s="40"/>
      <c r="F40" s="40"/>
      <c r="G40" s="40"/>
      <c r="H40" s="40"/>
      <c r="I40" s="38"/>
      <c r="J40" s="19">
        <f>C40*D40*I40*1.05</f>
        <v>0</v>
      </c>
      <c r="K40" s="19">
        <f>C40*E40*I40*1.05^2</f>
        <v>0</v>
      </c>
      <c r="L40" s="19">
        <f>C40*F40*I40*1.05^3</f>
        <v>0</v>
      </c>
      <c r="M40" s="19">
        <f>C40*G40*I40*1.05^4</f>
        <v>0</v>
      </c>
      <c r="N40" s="19">
        <f>C40*H40*I40*1.05^5</f>
        <v>0</v>
      </c>
      <c r="O40" s="19">
        <f>SUM(J40:N40)</f>
        <v>0</v>
      </c>
    </row>
    <row r="41" spans="1:15" outlineLevel="1" x14ac:dyDescent="0.2">
      <c r="A41" s="8"/>
      <c r="B41" t="s">
        <v>64</v>
      </c>
      <c r="C41" s="37"/>
      <c r="D41" s="40"/>
      <c r="E41" s="40"/>
      <c r="F41" s="40"/>
      <c r="G41" s="40"/>
      <c r="H41" s="40"/>
      <c r="I41" s="38"/>
      <c r="J41" s="19">
        <f>C41*D41*I41*1.05</f>
        <v>0</v>
      </c>
      <c r="K41" s="19">
        <f>C41*E41*I41*1.05^2</f>
        <v>0</v>
      </c>
      <c r="L41" s="19">
        <f>C41*F41*I41*1.05^3</f>
        <v>0</v>
      </c>
      <c r="M41" s="19">
        <f>C41*G41*I41*1.05^4</f>
        <v>0</v>
      </c>
      <c r="N41" s="19">
        <f>C41*H41*I41*1.05^5</f>
        <v>0</v>
      </c>
      <c r="O41" s="19">
        <f>SUM(J41:N41)</f>
        <v>0</v>
      </c>
    </row>
    <row r="42" spans="1:15" outlineLevel="1" x14ac:dyDescent="0.2">
      <c r="A42" s="8"/>
      <c r="B42" t="s">
        <v>64</v>
      </c>
      <c r="C42" s="37"/>
      <c r="D42" s="40"/>
      <c r="E42" s="40"/>
      <c r="F42" s="40"/>
      <c r="G42" s="40"/>
      <c r="H42" s="40"/>
      <c r="I42" s="38"/>
      <c r="J42" s="19">
        <f>C42*D42*I42*1.05</f>
        <v>0</v>
      </c>
      <c r="K42" s="19">
        <f>C42*E42*I42*1.05^2</f>
        <v>0</v>
      </c>
      <c r="L42" s="19">
        <f>C42*F42*I42*1.05^3</f>
        <v>0</v>
      </c>
      <c r="M42" s="19">
        <f>C42*G42*I42*1.05^4</f>
        <v>0</v>
      </c>
      <c r="N42" s="19">
        <f>C42*H42*I42*1.05^5</f>
        <v>0</v>
      </c>
      <c r="O42" s="19">
        <f>SUM(J42:N42)</f>
        <v>0</v>
      </c>
    </row>
    <row r="43" spans="1:15" outlineLevel="1" x14ac:dyDescent="0.2">
      <c r="A43" s="8"/>
      <c r="B43" t="s">
        <v>64</v>
      </c>
      <c r="C43" s="37"/>
      <c r="D43" s="40"/>
      <c r="E43" s="40"/>
      <c r="F43" s="40"/>
      <c r="G43" s="40"/>
      <c r="H43" s="40"/>
      <c r="I43" s="38"/>
      <c r="J43" s="19">
        <f>C43*D43*I43*1.05</f>
        <v>0</v>
      </c>
      <c r="K43" s="19">
        <f>C43*E43*I43*1.05^2</f>
        <v>0</v>
      </c>
      <c r="L43" s="19">
        <f>C43*F43*I43*1.05^3</f>
        <v>0</v>
      </c>
      <c r="M43" s="19">
        <f>C43*G43*I43*1.05^4</f>
        <v>0</v>
      </c>
      <c r="N43" s="19">
        <f>C43*H43*I43*1.05^5</f>
        <v>0</v>
      </c>
      <c r="O43" s="19">
        <f>SUM(J43:N43)</f>
        <v>0</v>
      </c>
    </row>
    <row r="44" spans="1:15" x14ac:dyDescent="0.2">
      <c r="A44" s="8"/>
      <c r="B44" s="4" t="s">
        <v>0</v>
      </c>
      <c r="C44" s="4"/>
      <c r="D44" s="4"/>
      <c r="E44" s="4"/>
      <c r="F44" s="4"/>
      <c r="G44" s="4"/>
      <c r="H44" s="4"/>
      <c r="I44" s="4"/>
      <c r="J44" s="20">
        <f t="shared" ref="J44:O44" si="13">SUM(J11:J43)</f>
        <v>0</v>
      </c>
      <c r="K44" s="20">
        <f t="shared" si="13"/>
        <v>0</v>
      </c>
      <c r="L44" s="20">
        <f t="shared" si="13"/>
        <v>0</v>
      </c>
      <c r="M44" s="20">
        <f t="shared" si="13"/>
        <v>0</v>
      </c>
      <c r="N44" s="20">
        <f t="shared" si="13"/>
        <v>0</v>
      </c>
      <c r="O44" s="20">
        <f t="shared" si="13"/>
        <v>0</v>
      </c>
    </row>
    <row r="45" spans="1:15" x14ac:dyDescent="0.2">
      <c r="A45" s="8"/>
      <c r="B45" s="4"/>
      <c r="C45" s="4"/>
      <c r="D45" s="4"/>
      <c r="E45" s="4"/>
      <c r="F45" s="4"/>
      <c r="G45" s="4"/>
      <c r="H45" s="4"/>
      <c r="I45" s="4"/>
      <c r="J45" s="15"/>
      <c r="K45" s="15"/>
      <c r="L45" s="15"/>
      <c r="M45" s="15"/>
      <c r="N45" s="15"/>
      <c r="O45" s="15"/>
    </row>
    <row r="46" spans="1:15" x14ac:dyDescent="0.2">
      <c r="A46" s="8"/>
      <c r="B46" s="4"/>
      <c r="C46" s="69" t="s">
        <v>61</v>
      </c>
      <c r="D46" s="18" t="s">
        <v>98</v>
      </c>
      <c r="E46" s="32"/>
      <c r="F46" s="32"/>
      <c r="G46" s="32"/>
      <c r="H46" s="32"/>
      <c r="I46" s="4"/>
      <c r="J46" s="15"/>
      <c r="K46" s="15"/>
      <c r="L46" s="15"/>
      <c r="M46" s="15"/>
      <c r="N46" s="15"/>
      <c r="O46" s="15"/>
    </row>
    <row r="47" spans="1:15" x14ac:dyDescent="0.2">
      <c r="A47" s="8"/>
      <c r="B47" s="4"/>
      <c r="C47" s="69"/>
      <c r="D47" s="18"/>
      <c r="E47" s="32"/>
      <c r="F47" s="32"/>
      <c r="G47" s="32"/>
      <c r="H47" s="32"/>
      <c r="I47" s="4"/>
      <c r="J47" s="15"/>
      <c r="K47" s="15"/>
      <c r="L47" s="15"/>
      <c r="M47" s="15"/>
      <c r="N47" s="15"/>
      <c r="O47" s="15"/>
    </row>
    <row r="48" spans="1:15" x14ac:dyDescent="0.2">
      <c r="A48" s="8" t="s">
        <v>33</v>
      </c>
      <c r="B48" s="3" t="s">
        <v>38</v>
      </c>
      <c r="C48" s="35">
        <v>0.27100000000000002</v>
      </c>
      <c r="D48" s="5"/>
      <c r="E48" s="5"/>
      <c r="F48" s="5"/>
      <c r="G48" s="5"/>
      <c r="H48" s="5"/>
      <c r="J48" s="19">
        <f t="shared" ref="J48:O48" si="14">SUM(J11:J15)*$C$48</f>
        <v>0</v>
      </c>
      <c r="K48" s="19">
        <f t="shared" si="14"/>
        <v>0</v>
      </c>
      <c r="L48" s="19">
        <f t="shared" si="14"/>
        <v>0</v>
      </c>
      <c r="M48" s="19">
        <f t="shared" si="14"/>
        <v>0</v>
      </c>
      <c r="N48" s="19">
        <f t="shared" si="14"/>
        <v>0</v>
      </c>
      <c r="O48" s="19">
        <f t="shared" si="14"/>
        <v>0</v>
      </c>
    </row>
    <row r="49" spans="1:15" x14ac:dyDescent="0.2">
      <c r="A49" s="8"/>
      <c r="B49" s="3" t="s">
        <v>60</v>
      </c>
      <c r="C49" s="35">
        <v>0.27100000000000002</v>
      </c>
      <c r="D49" s="5"/>
      <c r="E49" s="5"/>
      <c r="F49" s="5"/>
      <c r="G49" s="5"/>
      <c r="H49" s="5"/>
      <c r="J49" s="19">
        <f t="shared" ref="J49:O49" si="15">SUM(J16:J19)*$C$49</f>
        <v>0</v>
      </c>
      <c r="K49" s="19">
        <f t="shared" si="15"/>
        <v>0</v>
      </c>
      <c r="L49" s="19">
        <f t="shared" si="15"/>
        <v>0</v>
      </c>
      <c r="M49" s="19">
        <f t="shared" si="15"/>
        <v>0</v>
      </c>
      <c r="N49" s="19">
        <f t="shared" si="15"/>
        <v>0</v>
      </c>
      <c r="O49" s="19">
        <f t="shared" si="15"/>
        <v>0</v>
      </c>
    </row>
    <row r="50" spans="1:15" x14ac:dyDescent="0.2">
      <c r="A50" s="4"/>
      <c r="B50" s="3" t="s">
        <v>39</v>
      </c>
      <c r="C50" s="35">
        <v>0.377</v>
      </c>
      <c r="D50" s="5"/>
      <c r="E50" s="5"/>
      <c r="F50" s="5"/>
      <c r="G50" s="5"/>
      <c r="H50" s="5"/>
      <c r="J50" s="19">
        <f t="shared" ref="J50:O50" si="16">SUM(J20:J23)*$C$50</f>
        <v>0</v>
      </c>
      <c r="K50" s="19">
        <f t="shared" si="16"/>
        <v>0</v>
      </c>
      <c r="L50" s="19">
        <f t="shared" si="16"/>
        <v>0</v>
      </c>
      <c r="M50" s="19">
        <f t="shared" si="16"/>
        <v>0</v>
      </c>
      <c r="N50" s="19">
        <f>SUM(N20:N23)*$C$50</f>
        <v>0</v>
      </c>
      <c r="O50" s="19">
        <f t="shared" si="16"/>
        <v>0</v>
      </c>
    </row>
    <row r="51" spans="1:15" x14ac:dyDescent="0.2">
      <c r="A51" s="4"/>
      <c r="B51" s="3" t="s">
        <v>40</v>
      </c>
      <c r="C51" s="35">
        <v>0.32300000000000001</v>
      </c>
      <c r="D51" s="5"/>
      <c r="E51" s="5"/>
      <c r="F51" s="5"/>
      <c r="G51" s="5"/>
      <c r="H51" s="5"/>
      <c r="I51" s="3"/>
      <c r="J51" s="19">
        <f>SUM(J24:J31)*$C$51</f>
        <v>0</v>
      </c>
      <c r="K51" s="19">
        <f>SUM(K24:K31)*$C$51</f>
        <v>0</v>
      </c>
      <c r="L51" s="19">
        <f>SUM(L24:L31)*$C$51</f>
        <v>0</v>
      </c>
      <c r="M51" s="19">
        <f>SUM(M24:M31)*$C$51</f>
        <v>0</v>
      </c>
      <c r="N51" s="19">
        <f>SUM(N24:N31)*$C$51</f>
        <v>0</v>
      </c>
      <c r="O51" s="19">
        <f t="shared" ref="O51" si="17">SUM(O24:O27)*$C$51</f>
        <v>0</v>
      </c>
    </row>
    <row r="52" spans="1:15" x14ac:dyDescent="0.2">
      <c r="A52" s="4"/>
      <c r="B52" s="3" t="s">
        <v>41</v>
      </c>
      <c r="C52" s="35">
        <v>0.27700000000000002</v>
      </c>
      <c r="D52" s="5"/>
      <c r="E52" s="5"/>
      <c r="F52" s="5"/>
      <c r="G52" s="5"/>
      <c r="H52" s="5"/>
      <c r="I52" s="3"/>
      <c r="J52" s="19">
        <f t="shared" ref="J52:O52" si="18">SUM(J32:J35)*$C$52</f>
        <v>0</v>
      </c>
      <c r="K52" s="19">
        <f t="shared" si="18"/>
        <v>0</v>
      </c>
      <c r="L52" s="19">
        <f t="shared" si="18"/>
        <v>0</v>
      </c>
      <c r="M52" s="19">
        <f t="shared" si="18"/>
        <v>0</v>
      </c>
      <c r="N52" s="19">
        <f t="shared" si="18"/>
        <v>0</v>
      </c>
      <c r="O52" s="19">
        <f t="shared" si="18"/>
        <v>0</v>
      </c>
    </row>
    <row r="53" spans="1:15" x14ac:dyDescent="0.2">
      <c r="A53" s="4"/>
      <c r="B53" s="3" t="s">
        <v>59</v>
      </c>
      <c r="C53" s="35">
        <v>0.152</v>
      </c>
      <c r="D53" s="5"/>
      <c r="E53" s="5"/>
      <c r="F53" s="5"/>
      <c r="G53" s="5"/>
      <c r="H53" s="5"/>
      <c r="I53" s="3"/>
      <c r="J53" s="19">
        <f t="shared" ref="J53:O53" si="19">SUM(J36:J39)*$C$53</f>
        <v>0</v>
      </c>
      <c r="K53" s="19">
        <f t="shared" si="19"/>
        <v>0</v>
      </c>
      <c r="L53" s="19">
        <f t="shared" si="19"/>
        <v>0</v>
      </c>
      <c r="M53" s="19">
        <f t="shared" si="19"/>
        <v>0</v>
      </c>
      <c r="N53" s="19">
        <f t="shared" si="19"/>
        <v>0</v>
      </c>
      <c r="O53" s="19">
        <f t="shared" si="19"/>
        <v>0</v>
      </c>
    </row>
    <row r="54" spans="1:15" x14ac:dyDescent="0.2">
      <c r="A54" s="4"/>
      <c r="B54" s="3" t="s">
        <v>51</v>
      </c>
      <c r="C54" s="35">
        <v>0.152</v>
      </c>
      <c r="D54" s="5"/>
      <c r="E54" s="5"/>
      <c r="F54" s="5"/>
      <c r="G54" s="5"/>
      <c r="H54" s="5"/>
      <c r="I54" s="3"/>
      <c r="J54" s="19">
        <f t="shared" ref="J54:O54" si="20">SUM(J40:J43)*$C$54</f>
        <v>0</v>
      </c>
      <c r="K54" s="19">
        <f t="shared" si="20"/>
        <v>0</v>
      </c>
      <c r="L54" s="19">
        <f t="shared" si="20"/>
        <v>0</v>
      </c>
      <c r="M54" s="19">
        <f t="shared" si="20"/>
        <v>0</v>
      </c>
      <c r="N54" s="19">
        <f t="shared" si="20"/>
        <v>0</v>
      </c>
      <c r="O54" s="19">
        <f t="shared" si="20"/>
        <v>0</v>
      </c>
    </row>
    <row r="55" spans="1:15" x14ac:dyDescent="0.2">
      <c r="A55" s="4"/>
      <c r="B55" s="4" t="s">
        <v>1</v>
      </c>
      <c r="C55" s="15"/>
      <c r="D55" s="15"/>
      <c r="E55" s="15"/>
      <c r="F55" s="15"/>
      <c r="G55" s="15"/>
      <c r="H55" s="15"/>
      <c r="I55" s="15"/>
      <c r="J55" s="20">
        <f t="shared" ref="J55:O55" si="21">SUM(J48:J54)</f>
        <v>0</v>
      </c>
      <c r="K55" s="20">
        <f t="shared" si="21"/>
        <v>0</v>
      </c>
      <c r="L55" s="20">
        <f t="shared" si="21"/>
        <v>0</v>
      </c>
      <c r="M55" s="20">
        <f t="shared" si="21"/>
        <v>0</v>
      </c>
      <c r="N55" s="20">
        <f t="shared" si="21"/>
        <v>0</v>
      </c>
      <c r="O55" s="20">
        <f t="shared" si="21"/>
        <v>0</v>
      </c>
    </row>
    <row r="56" spans="1:15" x14ac:dyDescent="0.2">
      <c r="A56" s="4"/>
      <c r="B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">
      <c r="A57" s="8"/>
      <c r="B57" s="33" t="s">
        <v>37</v>
      </c>
      <c r="C57" s="4"/>
      <c r="D57" s="4"/>
      <c r="E57" s="4"/>
      <c r="F57" s="4"/>
      <c r="G57" s="4"/>
      <c r="H57" s="4"/>
      <c r="I57" s="4"/>
      <c r="J57" s="20">
        <f t="shared" ref="J57:O57" si="22">J44+J55</f>
        <v>0</v>
      </c>
      <c r="K57" s="20">
        <f t="shared" si="22"/>
        <v>0</v>
      </c>
      <c r="L57" s="20">
        <f t="shared" si="22"/>
        <v>0</v>
      </c>
      <c r="M57" s="20">
        <f t="shared" si="22"/>
        <v>0</v>
      </c>
      <c r="N57" s="20">
        <f t="shared" si="22"/>
        <v>0</v>
      </c>
      <c r="O57" s="20">
        <f t="shared" si="22"/>
        <v>0</v>
      </c>
    </row>
    <row r="58" spans="1:15" x14ac:dyDescent="0.2">
      <c r="A58" s="8"/>
      <c r="B58" s="4"/>
      <c r="C58" s="4"/>
      <c r="D58" s="4"/>
      <c r="E58" s="4"/>
      <c r="F58" s="4"/>
      <c r="G58" s="4"/>
      <c r="H58" s="4"/>
      <c r="I58" s="4"/>
      <c r="J58" s="15"/>
      <c r="K58" s="15"/>
      <c r="L58" s="15"/>
      <c r="M58" s="15"/>
      <c r="N58" s="15"/>
      <c r="O58" s="15"/>
    </row>
    <row r="59" spans="1:15" x14ac:dyDescent="0.2">
      <c r="A59" s="8" t="s">
        <v>32</v>
      </c>
      <c r="B59" s="24"/>
      <c r="C59" s="3"/>
      <c r="D59" s="3"/>
      <c r="E59" s="3"/>
      <c r="F59" s="3"/>
      <c r="G59" s="3"/>
      <c r="H59" s="3"/>
      <c r="I59" s="3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19">
        <f>SUM(J59:N59)</f>
        <v>0</v>
      </c>
    </row>
    <row r="60" spans="1:15" x14ac:dyDescent="0.2">
      <c r="A60" s="8"/>
      <c r="B60" s="2"/>
      <c r="C60" s="3"/>
      <c r="D60" s="3"/>
      <c r="E60" s="3"/>
      <c r="F60" s="3"/>
      <c r="G60" s="3"/>
      <c r="H60" s="3"/>
      <c r="I60" s="3"/>
      <c r="J60" s="5"/>
      <c r="K60" s="5"/>
      <c r="L60" s="5"/>
      <c r="M60" s="5"/>
      <c r="N60" s="5"/>
      <c r="O60" s="5"/>
    </row>
    <row r="61" spans="1:15" x14ac:dyDescent="0.2">
      <c r="A61" s="8" t="s">
        <v>34</v>
      </c>
      <c r="B61" s="24"/>
      <c r="C61" s="3"/>
      <c r="D61" s="3"/>
      <c r="E61" s="3"/>
      <c r="F61" s="3"/>
      <c r="G61" s="3"/>
      <c r="H61" s="3"/>
      <c r="I61" s="3"/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19">
        <f>SUM(J61:N61)</f>
        <v>0</v>
      </c>
    </row>
    <row r="62" spans="1:15" outlineLevel="1" x14ac:dyDescent="0.2">
      <c r="A62" s="8"/>
      <c r="B62" s="2"/>
      <c r="C62" s="3"/>
      <c r="D62" s="3"/>
      <c r="E62" s="3"/>
      <c r="F62" s="3"/>
      <c r="G62" s="3"/>
      <c r="H62" s="3"/>
      <c r="I62" s="3"/>
      <c r="J62" s="5"/>
      <c r="K62" s="5"/>
      <c r="L62" s="5"/>
      <c r="M62" s="5"/>
      <c r="N62" s="5"/>
      <c r="O62" s="5"/>
    </row>
    <row r="63" spans="1:15" ht="12.75" customHeight="1" outlineLevel="1" x14ac:dyDescent="0.2">
      <c r="A63" s="8" t="s">
        <v>26</v>
      </c>
      <c r="B63" s="24"/>
      <c r="C63" s="3"/>
      <c r="D63" s="3"/>
      <c r="E63" s="3"/>
      <c r="F63" s="3"/>
      <c r="G63" s="3"/>
      <c r="H63" s="3"/>
      <c r="I63" s="3"/>
      <c r="J63" s="23"/>
      <c r="K63" s="23"/>
      <c r="L63" s="23"/>
      <c r="M63" s="23"/>
      <c r="N63" s="23"/>
      <c r="O63" s="19">
        <f>SUM(J63:N63)</f>
        <v>0</v>
      </c>
    </row>
    <row r="64" spans="1:15" ht="12.75" customHeight="1" outlineLevel="1" x14ac:dyDescent="0.2">
      <c r="A64" s="8"/>
      <c r="B64" s="24"/>
      <c r="C64" s="3"/>
      <c r="D64" s="3"/>
      <c r="E64" s="3"/>
      <c r="F64" s="3"/>
      <c r="G64" s="3"/>
      <c r="H64" s="3"/>
      <c r="I64" s="3"/>
      <c r="J64" s="23"/>
      <c r="K64" s="23"/>
      <c r="L64" s="23"/>
      <c r="M64" s="23"/>
      <c r="N64" s="23"/>
      <c r="O64" s="19">
        <f>SUM(J64:N64)</f>
        <v>0</v>
      </c>
    </row>
    <row r="65" spans="1:18" ht="12.75" customHeight="1" outlineLevel="1" x14ac:dyDescent="0.2">
      <c r="A65" s="8"/>
      <c r="B65" s="24"/>
      <c r="C65" s="3"/>
      <c r="D65" s="3"/>
      <c r="E65" s="3"/>
      <c r="F65" s="3"/>
      <c r="G65" s="3"/>
      <c r="H65" s="3"/>
      <c r="I65" s="3"/>
      <c r="J65" s="23"/>
      <c r="K65" s="23"/>
      <c r="L65" s="23"/>
      <c r="M65" s="23"/>
      <c r="N65" s="23"/>
      <c r="O65" s="19">
        <f>SUM(J65:N65)</f>
        <v>0</v>
      </c>
    </row>
    <row r="66" spans="1:18" ht="12.75" customHeight="1" outlineLevel="1" x14ac:dyDescent="0.2">
      <c r="A66" s="8"/>
      <c r="B66" s="4" t="s">
        <v>62</v>
      </c>
      <c r="C66" s="3"/>
      <c r="D66" s="3"/>
      <c r="E66" s="3"/>
      <c r="F66" s="3"/>
      <c r="G66" s="3"/>
      <c r="H66" s="3"/>
      <c r="I66" s="3"/>
      <c r="J66" s="20">
        <f t="shared" ref="J66:O66" si="23">SUM(J63:J65)</f>
        <v>0</v>
      </c>
      <c r="K66" s="20">
        <f t="shared" si="23"/>
        <v>0</v>
      </c>
      <c r="L66" s="20">
        <f t="shared" si="23"/>
        <v>0</v>
      </c>
      <c r="M66" s="20">
        <f t="shared" si="23"/>
        <v>0</v>
      </c>
      <c r="N66" s="20">
        <f t="shared" si="23"/>
        <v>0</v>
      </c>
      <c r="O66" s="20">
        <f t="shared" si="23"/>
        <v>0</v>
      </c>
    </row>
    <row r="67" spans="1:18" ht="12.75" customHeight="1" x14ac:dyDescent="0.2">
      <c r="A67" s="8"/>
      <c r="B67" s="2"/>
      <c r="C67" s="32"/>
      <c r="D67" s="25"/>
      <c r="E67" s="25"/>
      <c r="F67" s="25"/>
      <c r="G67" s="25"/>
      <c r="H67" s="25"/>
      <c r="I67" s="25"/>
      <c r="J67" s="5"/>
      <c r="K67" s="5"/>
      <c r="L67" s="5"/>
      <c r="M67" s="5"/>
      <c r="N67" s="5"/>
      <c r="O67" s="5"/>
    </row>
    <row r="68" spans="1:18" x14ac:dyDescent="0.2">
      <c r="A68" s="8" t="s">
        <v>27</v>
      </c>
      <c r="B68" s="24"/>
      <c r="C68" s="30"/>
      <c r="D68" s="30"/>
      <c r="E68" s="30"/>
      <c r="F68" s="30"/>
      <c r="G68" s="30"/>
      <c r="H68" s="30"/>
      <c r="I68" s="3"/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19">
        <f>SUM(J68:N68)</f>
        <v>0</v>
      </c>
    </row>
    <row r="69" spans="1:18" ht="12.75" customHeight="1" x14ac:dyDescent="0.2">
      <c r="A69" s="8"/>
      <c r="B69" s="2"/>
      <c r="C69" s="32"/>
      <c r="D69" s="25"/>
      <c r="E69" s="25"/>
      <c r="F69" s="25"/>
      <c r="G69" s="25"/>
      <c r="H69" s="25"/>
      <c r="I69" s="25"/>
      <c r="J69" s="5"/>
      <c r="K69" s="5"/>
      <c r="L69" s="5"/>
      <c r="M69" s="5"/>
      <c r="N69" s="5"/>
      <c r="O69" s="5"/>
    </row>
    <row r="70" spans="1:18" x14ac:dyDescent="0.2">
      <c r="A70" s="8" t="s">
        <v>28</v>
      </c>
      <c r="B70" s="24"/>
      <c r="C70" s="3"/>
      <c r="D70" s="3"/>
      <c r="E70" s="3"/>
      <c r="F70" s="3"/>
      <c r="G70" s="3"/>
      <c r="H70" s="3"/>
      <c r="I70" s="3"/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19">
        <f>SUM(J70:N70)</f>
        <v>0</v>
      </c>
    </row>
    <row r="71" spans="1:18" ht="12.75" customHeight="1" x14ac:dyDescent="0.2">
      <c r="A71" s="8"/>
      <c r="B71" s="2"/>
      <c r="C71" s="32"/>
      <c r="D71" s="25"/>
      <c r="E71" s="25"/>
      <c r="F71" s="25"/>
      <c r="G71" s="25"/>
      <c r="H71" s="25"/>
      <c r="I71" s="25"/>
      <c r="J71" s="5"/>
      <c r="K71" s="5"/>
      <c r="L71" s="5"/>
      <c r="M71" s="5"/>
      <c r="N71" s="5"/>
      <c r="O71" s="5"/>
    </row>
    <row r="72" spans="1:18" ht="12.75" customHeight="1" x14ac:dyDescent="0.2">
      <c r="A72" s="8" t="s">
        <v>29</v>
      </c>
      <c r="B72" s="24"/>
      <c r="C72" s="3"/>
      <c r="D72" s="3"/>
      <c r="E72" s="3"/>
      <c r="F72" s="3"/>
      <c r="G72" s="3"/>
      <c r="H72" s="3"/>
      <c r="I72" s="3"/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19">
        <f>SUM(J72:N72)</f>
        <v>0</v>
      </c>
    </row>
    <row r="73" spans="1:18" ht="12.75" customHeight="1" x14ac:dyDescent="0.2">
      <c r="A73" s="8"/>
      <c r="B73" s="2"/>
      <c r="C73" s="32"/>
      <c r="D73" s="25"/>
      <c r="E73" s="25"/>
      <c r="F73" s="25"/>
      <c r="G73" s="25"/>
      <c r="H73" s="25"/>
      <c r="I73" s="25"/>
      <c r="J73" s="5"/>
      <c r="K73" s="5"/>
      <c r="L73" s="5"/>
      <c r="M73" s="5"/>
      <c r="N73" s="5"/>
      <c r="O73" s="5"/>
    </row>
    <row r="74" spans="1:18" ht="12.75" customHeight="1" outlineLevel="1" x14ac:dyDescent="0.2">
      <c r="A74" s="8"/>
      <c r="B74" s="48"/>
      <c r="C74" s="72" t="s">
        <v>13</v>
      </c>
      <c r="D74" s="71" t="s">
        <v>52</v>
      </c>
      <c r="E74" s="71" t="s">
        <v>53</v>
      </c>
      <c r="F74" s="71" t="s">
        <v>54</v>
      </c>
      <c r="G74" s="71" t="s">
        <v>55</v>
      </c>
      <c r="H74" s="71" t="s">
        <v>56</v>
      </c>
      <c r="I74" s="18"/>
      <c r="J74" s="5"/>
      <c r="K74" s="5"/>
      <c r="L74" s="5"/>
      <c r="M74" s="5"/>
      <c r="N74" s="5"/>
      <c r="O74" s="5"/>
      <c r="R74" s="34"/>
    </row>
    <row r="75" spans="1:18" outlineLevel="1" x14ac:dyDescent="0.2">
      <c r="A75" s="8"/>
      <c r="B75" s="2"/>
      <c r="C75" s="72"/>
      <c r="D75" s="71"/>
      <c r="E75" s="71"/>
      <c r="F75" s="71"/>
      <c r="G75" s="71"/>
      <c r="H75" s="71"/>
      <c r="I75" s="18"/>
      <c r="J75" s="5"/>
      <c r="K75" s="5"/>
      <c r="L75" s="5"/>
      <c r="M75" s="5"/>
      <c r="N75" s="5"/>
      <c r="O75" s="5"/>
    </row>
    <row r="76" spans="1:18" outlineLevel="1" x14ac:dyDescent="0.2">
      <c r="A76" s="8" t="s">
        <v>30</v>
      </c>
      <c r="B76" t="s">
        <v>70</v>
      </c>
      <c r="C76" s="23">
        <v>6094</v>
      </c>
      <c r="D76" s="41"/>
      <c r="E76" s="41"/>
      <c r="F76" s="41"/>
      <c r="G76" s="41"/>
      <c r="H76" s="41"/>
      <c r="I76" s="3"/>
      <c r="J76" s="19">
        <f>C76*D76*1.04</f>
        <v>0</v>
      </c>
      <c r="K76" s="19">
        <f>C76*E76*1.04^2</f>
        <v>0</v>
      </c>
      <c r="L76" s="19">
        <f>C76*F76*1.04^3</f>
        <v>0</v>
      </c>
      <c r="M76" s="19">
        <f>C76*G76*1.04^4</f>
        <v>0</v>
      </c>
      <c r="N76" s="19">
        <f>C76*H76*1.04^5</f>
        <v>0</v>
      </c>
      <c r="O76" s="19">
        <f>SUM(J76:N76)</f>
        <v>0</v>
      </c>
    </row>
    <row r="77" spans="1:18" outlineLevel="1" x14ac:dyDescent="0.2">
      <c r="A77" s="8"/>
      <c r="B77" s="2" t="s">
        <v>69</v>
      </c>
      <c r="C77" s="36">
        <v>1803.25</v>
      </c>
      <c r="D77" s="41"/>
      <c r="E77" s="41"/>
      <c r="F77" s="41"/>
      <c r="G77" s="41"/>
      <c r="H77" s="41"/>
      <c r="I77" s="2"/>
      <c r="J77" s="19">
        <f>C77*D77*1.04</f>
        <v>0</v>
      </c>
      <c r="K77" s="19">
        <f>C77*E77*1.04^2</f>
        <v>0</v>
      </c>
      <c r="L77" s="19">
        <f>C77*F77*1.04^3</f>
        <v>0</v>
      </c>
      <c r="M77" s="19">
        <f>C77*G77*1.04^4</f>
        <v>0</v>
      </c>
      <c r="N77" s="19">
        <f>C77*H77*1.04^5</f>
        <v>0</v>
      </c>
      <c r="O77" s="19">
        <f>SUM(J77:N77)</f>
        <v>0</v>
      </c>
    </row>
    <row r="78" spans="1:18" ht="12.75" customHeight="1" outlineLevel="1" x14ac:dyDescent="0.2">
      <c r="A78" s="8"/>
      <c r="B78" s="17" t="s">
        <v>18</v>
      </c>
      <c r="C78" s="16"/>
      <c r="D78" s="3"/>
      <c r="E78" s="3"/>
      <c r="F78" s="3"/>
      <c r="G78" s="3"/>
      <c r="H78" s="3"/>
      <c r="I78" s="2"/>
      <c r="J78" s="20">
        <f t="shared" ref="J78:O78" si="24">SUM(J76:J77)</f>
        <v>0</v>
      </c>
      <c r="K78" s="20">
        <f t="shared" si="24"/>
        <v>0</v>
      </c>
      <c r="L78" s="20">
        <f t="shared" si="24"/>
        <v>0</v>
      </c>
      <c r="M78" s="20">
        <f t="shared" si="24"/>
        <v>0</v>
      </c>
      <c r="N78" s="20">
        <f t="shared" si="24"/>
        <v>0</v>
      </c>
      <c r="O78" s="20">
        <f t="shared" si="24"/>
        <v>0</v>
      </c>
    </row>
    <row r="79" spans="1:18" x14ac:dyDescent="0.2">
      <c r="A79" s="8"/>
      <c r="B79" s="2"/>
      <c r="C79" s="2"/>
      <c r="D79" s="2"/>
      <c r="E79" s="2"/>
      <c r="F79" s="2"/>
      <c r="G79" s="2"/>
      <c r="H79" s="2"/>
      <c r="I79" s="2"/>
      <c r="J79" s="6"/>
      <c r="K79" s="6"/>
      <c r="L79" s="6"/>
      <c r="M79" s="6"/>
      <c r="N79" s="6"/>
      <c r="O79" s="5"/>
    </row>
    <row r="80" spans="1:18" ht="12.75" customHeight="1" x14ac:dyDescent="0.2">
      <c r="A80" s="8" t="s">
        <v>9</v>
      </c>
      <c r="B80" s="2"/>
      <c r="C80" s="2"/>
      <c r="D80" s="2"/>
      <c r="E80" s="2"/>
      <c r="F80" s="2"/>
      <c r="G80" s="2"/>
      <c r="H80" s="2"/>
      <c r="I80" s="2"/>
      <c r="J80" s="20">
        <f t="shared" ref="J80:O80" si="25">SUM(J57+J59+J70+J68+J72+J61+J66+J78)</f>
        <v>0</v>
      </c>
      <c r="K80" s="20">
        <f t="shared" si="25"/>
        <v>0</v>
      </c>
      <c r="L80" s="20">
        <f t="shared" si="25"/>
        <v>0</v>
      </c>
      <c r="M80" s="20">
        <f t="shared" si="25"/>
        <v>0</v>
      </c>
      <c r="N80" s="20">
        <f t="shared" si="25"/>
        <v>0</v>
      </c>
      <c r="O80" s="20">
        <f t="shared" si="25"/>
        <v>0</v>
      </c>
    </row>
    <row r="81" spans="1:16" ht="12.75" customHeight="1" x14ac:dyDescent="0.2">
      <c r="A81" s="8"/>
      <c r="B81" s="2"/>
      <c r="C81" s="2"/>
      <c r="D81" s="2"/>
      <c r="E81" s="2"/>
      <c r="F81" s="2"/>
      <c r="G81" s="2"/>
      <c r="H81" s="2"/>
      <c r="I81" s="2"/>
      <c r="J81" s="5"/>
      <c r="K81" s="5"/>
      <c r="L81" s="5"/>
      <c r="M81" s="5"/>
      <c r="N81" s="5"/>
      <c r="O81" s="5"/>
    </row>
    <row r="82" spans="1:16" ht="12.75" customHeight="1" x14ac:dyDescent="0.2">
      <c r="A82" s="8" t="s">
        <v>10</v>
      </c>
      <c r="B82" s="2" t="s">
        <v>19</v>
      </c>
      <c r="C82" s="7"/>
      <c r="D82" s="7"/>
      <c r="E82" s="7"/>
      <c r="F82" s="7"/>
      <c r="G82" s="7"/>
      <c r="H82" s="7"/>
      <c r="I82" s="7"/>
      <c r="J82" s="19">
        <f>J80-J78-J72-IF(J65&lt;25000, 0, J65-25000)-IF(J64&lt;25000, 0, J64-25000)-IF(J63&lt;25000, 0, J63-25000)</f>
        <v>0</v>
      </c>
      <c r="K82" s="46">
        <f>K80-K78-K72-(IF(SUM(J65:K65)&lt;25000, 0, IF(J65&lt;25000, (J65+K65-25000), K65)))-(IF(SUM(J64:K64)&lt;25000, 0, IF(J64&lt;25000, (J64+K64-25000), K64)))-(IF(SUM(J63:K63)&lt;25000, 0, IF(J63&lt;25000, (J63+K63-25000), K63)))</f>
        <v>0</v>
      </c>
      <c r="L82" s="46">
        <f>L80-L78-L72-(IF(SUM(J65:L65)&lt;25000, 0, IF(J65+K65&lt;25000, (J65+K65+L65-25000), L65)))-(IF(SUM(J64:L64)&lt;25000, 0, IF(J64+K64&lt;25000, (J64+K64+L64-25000), L64)))-(IF(SUM(J63:L63)&lt;25000, 0, IF(J63+K63&lt;25000, (J63+K63+L63-25000), L63)))</f>
        <v>0</v>
      </c>
      <c r="M82" s="46">
        <f>M80-M78-M72-(IF(SUM(J65:M65)&lt;25000, 0, IF(SUM(J65:L65)&lt;25000, (SUM(J65:M65)-25000), M65)))-(IF(SUM(J64:M64)&lt;25000, 0, IF(SUM(J64:L64)&lt;25000, (SUM(J64:M64)-25000), M64)))-(IF(SUM(J63:M63)&lt;25000, 0, IF(SUM(J63:L63)&lt;25000, (SUM(J63:M63)-25000), M63)))</f>
        <v>0</v>
      </c>
      <c r="N82" s="19">
        <f>N80-N78-N72-(IF(SUM(J65:N65)&lt;25000, 0, IF(SUM(J65:M65)&lt;25000, (SUM(J65:N65)-25000), N65)))-(IF(SUM(J64:N64)&lt;25000, 0, IF(SUM(J64:M64)&lt;25000, (SUM(J64:N64)-25000), N64)))-(IF(SUM(J63:N63)&lt;25000, 0, IF(SUM(J63:M63)&lt;25000, (SUM(J63:N63)-25000), N63)))</f>
        <v>0</v>
      </c>
      <c r="O82" s="19">
        <f>SUM(J82:N82)</f>
        <v>0</v>
      </c>
    </row>
    <row r="83" spans="1:16" x14ac:dyDescent="0.2">
      <c r="A83" s="8"/>
      <c r="B83" s="2"/>
      <c r="C83" s="2"/>
      <c r="D83" s="2"/>
      <c r="E83" s="2"/>
      <c r="F83" s="2"/>
      <c r="G83" s="2"/>
      <c r="H83" s="2"/>
      <c r="I83" s="2"/>
      <c r="J83" s="5"/>
      <c r="K83" s="5"/>
      <c r="L83" s="5"/>
      <c r="M83" s="5"/>
      <c r="N83" s="5"/>
      <c r="O83" s="5"/>
    </row>
    <row r="84" spans="1:16" x14ac:dyDescent="0.2">
      <c r="A84" s="8" t="s">
        <v>31</v>
      </c>
      <c r="B84" s="31" t="s">
        <v>57</v>
      </c>
      <c r="C84" s="2" t="s">
        <v>24</v>
      </c>
      <c r="D84" s="2"/>
      <c r="E84" s="2"/>
      <c r="F84" s="2"/>
      <c r="G84" s="2"/>
      <c r="H84" s="2"/>
      <c r="I84" s="2"/>
      <c r="J84" s="20">
        <f>IF(E85=FALSE,SUM(J82*55.5%),SUM(J82*E85))</f>
        <v>0</v>
      </c>
      <c r="K84" s="20">
        <f>IF(E85=FALSE,SUM(K82*55.5%),SUM(K82*E85))</f>
        <v>0</v>
      </c>
      <c r="L84" s="20">
        <f>IF(E85=FALSE,SUM(L82*55.5%),SUM(L82*E85))</f>
        <v>0</v>
      </c>
      <c r="M84" s="20">
        <f>IF(E85=FALSE,SUM(M82*55.5%),SUM(M82*E85))</f>
        <v>0</v>
      </c>
      <c r="N84" s="20">
        <f>IF(E85=FALSE,SUM(N82*55.5%),SUM(N82*E85))</f>
        <v>0</v>
      </c>
      <c r="O84" s="20">
        <f>SUM(J84:N84)</f>
        <v>0</v>
      </c>
    </row>
    <row r="85" spans="1:16" x14ac:dyDescent="0.2">
      <c r="A85" s="8"/>
      <c r="B85" s="26"/>
      <c r="C85" s="2" t="s">
        <v>42</v>
      </c>
      <c r="D85" s="2"/>
      <c r="E85" s="29"/>
      <c r="F85" s="2"/>
      <c r="G85" s="2"/>
      <c r="H85" s="2"/>
      <c r="J85" s="6"/>
      <c r="K85" s="6"/>
      <c r="L85" s="6"/>
      <c r="M85" s="6"/>
      <c r="N85" s="6"/>
      <c r="O85" s="5"/>
    </row>
    <row r="86" spans="1:16" x14ac:dyDescent="0.2">
      <c r="A86" s="8"/>
      <c r="B86" s="28"/>
      <c r="C86" s="28"/>
      <c r="I86" s="2"/>
      <c r="J86" s="6"/>
      <c r="K86" s="6"/>
      <c r="L86" s="6"/>
      <c r="M86" s="6"/>
      <c r="N86" s="6"/>
      <c r="O86" s="5"/>
    </row>
    <row r="87" spans="1:16" x14ac:dyDescent="0.2">
      <c r="A87" s="12" t="s">
        <v>11</v>
      </c>
      <c r="B87" s="13"/>
      <c r="C87" s="13"/>
      <c r="D87" s="13"/>
      <c r="E87" s="13"/>
      <c r="F87" s="13"/>
      <c r="G87" s="13"/>
      <c r="H87" s="13"/>
      <c r="I87" s="13"/>
      <c r="J87" s="21">
        <f>SUM(J80+J84)</f>
        <v>0</v>
      </c>
      <c r="K87" s="21">
        <f>SUM(K80+K84)</f>
        <v>0</v>
      </c>
      <c r="L87" s="21">
        <f>SUM(L80+L84)</f>
        <v>0</v>
      </c>
      <c r="M87" s="21">
        <f>SUM(M80+M84)</f>
        <v>0</v>
      </c>
      <c r="N87" s="21">
        <f>SUM(N80+N84)</f>
        <v>0</v>
      </c>
      <c r="O87" s="22">
        <f>SUM(J87:N87)</f>
        <v>0</v>
      </c>
    </row>
    <row r="88" spans="1:1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1"/>
      <c r="L88" s="11"/>
      <c r="M88" s="11"/>
      <c r="O88" s="44">
        <v>0</v>
      </c>
      <c r="P88" s="4" t="s">
        <v>35</v>
      </c>
    </row>
    <row r="89" spans="1:16" x14ac:dyDescent="0.2">
      <c r="O89" s="5">
        <f>O88-O87</f>
        <v>0</v>
      </c>
      <c r="P89" s="4" t="s">
        <v>36</v>
      </c>
    </row>
    <row r="90" spans="1:16" x14ac:dyDescent="0.2">
      <c r="O90" s="5"/>
      <c r="P90" s="4"/>
    </row>
    <row r="91" spans="1:16" x14ac:dyDescent="0.2">
      <c r="A91" s="26" t="s">
        <v>7</v>
      </c>
      <c r="B91" s="27" t="s">
        <v>63</v>
      </c>
      <c r="C91" s="2"/>
      <c r="D91" s="2"/>
      <c r="E91" s="2"/>
      <c r="F91" s="2"/>
      <c r="G91" s="2"/>
      <c r="H91" s="2"/>
      <c r="I91" s="2"/>
      <c r="J91" s="3"/>
      <c r="K91" s="3"/>
      <c r="L91" s="3"/>
      <c r="M91" s="3"/>
      <c r="N91" s="3"/>
      <c r="O91" s="3"/>
    </row>
    <row r="92" spans="1:16" x14ac:dyDescent="0.2">
      <c r="A92" s="2"/>
      <c r="B92" s="27" t="s">
        <v>43</v>
      </c>
      <c r="C92" s="2"/>
      <c r="D92" s="2"/>
      <c r="E92" s="2"/>
      <c r="F92" s="2"/>
      <c r="G92" s="2"/>
      <c r="H92" s="2"/>
      <c r="I92" s="2"/>
      <c r="J92" s="3"/>
      <c r="K92" s="3"/>
      <c r="L92" s="42"/>
      <c r="M92" s="2"/>
      <c r="N92" s="3"/>
      <c r="O92" s="3"/>
    </row>
    <row r="93" spans="1:16" x14ac:dyDescent="0.2">
      <c r="A93" s="2"/>
      <c r="B93" s="27" t="s">
        <v>99</v>
      </c>
      <c r="C93" s="2"/>
      <c r="D93" s="2"/>
      <c r="E93" s="2"/>
      <c r="F93" s="2"/>
      <c r="G93" s="2"/>
      <c r="H93" s="2"/>
      <c r="I93" s="2"/>
      <c r="J93" s="3"/>
      <c r="K93" s="3"/>
      <c r="L93" s="14"/>
      <c r="M93" s="3"/>
      <c r="N93" s="3"/>
      <c r="O93" s="3"/>
    </row>
    <row r="94" spans="1:16" x14ac:dyDescent="0.2">
      <c r="A94" s="2"/>
      <c r="B94" s="27" t="s">
        <v>8</v>
      </c>
      <c r="C94" s="2"/>
      <c r="D94" s="2"/>
      <c r="E94" s="2"/>
      <c r="F94" s="2"/>
      <c r="G94" s="2"/>
      <c r="H94" s="2"/>
      <c r="I94" s="2"/>
      <c r="J94" s="3"/>
      <c r="K94" s="3"/>
      <c r="L94" s="14"/>
      <c r="M94" s="43"/>
      <c r="N94" s="3"/>
      <c r="O94" s="3"/>
    </row>
    <row r="95" spans="1:16" x14ac:dyDescent="0.2">
      <c r="A95" s="2"/>
      <c r="B95" s="27" t="s">
        <v>96</v>
      </c>
      <c r="C95" s="2"/>
      <c r="D95" s="2"/>
      <c r="E95" s="2"/>
      <c r="F95" s="2"/>
      <c r="G95" s="2"/>
      <c r="H95" s="2"/>
      <c r="I95" s="2"/>
      <c r="J95" s="3"/>
      <c r="K95" s="3"/>
      <c r="L95" s="3"/>
      <c r="M95" s="3"/>
      <c r="N95" s="3"/>
      <c r="O95" s="3"/>
    </row>
    <row r="96" spans="1:16" x14ac:dyDescent="0.2">
      <c r="A96" s="2"/>
      <c r="B96" s="27" t="s">
        <v>95</v>
      </c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3"/>
      <c r="O96" s="3"/>
    </row>
    <row r="97" spans="1:15" ht="12.75" customHeight="1" x14ac:dyDescent="0.2">
      <c r="A97" s="2"/>
      <c r="B97" s="27" t="s">
        <v>86</v>
      </c>
      <c r="C97" s="2"/>
      <c r="D97" s="2"/>
      <c r="E97" s="2"/>
      <c r="F97" s="2"/>
      <c r="G97" s="2"/>
      <c r="H97" s="2"/>
      <c r="I97" s="2"/>
      <c r="J97" s="3"/>
    </row>
    <row r="98" spans="1:15" ht="12.75" customHeight="1" x14ac:dyDescent="0.2">
      <c r="A98" s="2"/>
      <c r="B98" s="27" t="s">
        <v>87</v>
      </c>
      <c r="C98" s="2"/>
      <c r="D98" s="2"/>
      <c r="E98" s="2"/>
      <c r="F98" s="2"/>
      <c r="G98" s="2"/>
      <c r="H98" s="2"/>
      <c r="I98" s="2"/>
      <c r="J98" s="3"/>
    </row>
    <row r="99" spans="1:15" ht="12.75" customHeight="1" x14ac:dyDescent="0.2">
      <c r="A99" s="9"/>
      <c r="B99" s="27" t="s">
        <v>94</v>
      </c>
      <c r="C99" s="2"/>
      <c r="D99" s="2"/>
      <c r="E99" s="2"/>
      <c r="F99" s="2"/>
      <c r="G99" s="2"/>
      <c r="H99" s="2"/>
      <c r="I99" s="2"/>
      <c r="J99" s="3"/>
      <c r="K99" s="3"/>
      <c r="L99" s="3"/>
      <c r="M99" s="3"/>
      <c r="N99" s="3"/>
      <c r="O99" s="3"/>
    </row>
    <row r="100" spans="1: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</row>
    <row r="101" spans="1:15" ht="12.75" customHeight="1" x14ac:dyDescent="0.2">
      <c r="B101" s="70" t="s">
        <v>58</v>
      </c>
      <c r="C101" s="70"/>
      <c r="D101" s="70"/>
    </row>
    <row r="102" spans="1:15" x14ac:dyDescent="0.2">
      <c r="B102" s="70"/>
      <c r="C102" s="70"/>
      <c r="D102" s="70"/>
    </row>
    <row r="103" spans="1:15" x14ac:dyDescent="0.2">
      <c r="B103" s="57" t="s">
        <v>85</v>
      </c>
      <c r="C103" s="58"/>
      <c r="D103" s="58"/>
    </row>
    <row r="104" spans="1:15" x14ac:dyDescent="0.2">
      <c r="B104" s="57" t="s">
        <v>88</v>
      </c>
      <c r="C104" s="58"/>
      <c r="D104" s="58"/>
    </row>
    <row r="105" spans="1:15" x14ac:dyDescent="0.2">
      <c r="B105" s="57" t="s">
        <v>93</v>
      </c>
      <c r="C105" s="58"/>
      <c r="D105" s="58"/>
    </row>
    <row r="107" spans="1:15" x14ac:dyDescent="0.2">
      <c r="B107" s="70" t="s">
        <v>58</v>
      </c>
      <c r="C107" s="70"/>
      <c r="D107" s="70"/>
    </row>
    <row r="108" spans="1:15" x14ac:dyDescent="0.2">
      <c r="B108" s="70"/>
      <c r="C108" s="70"/>
      <c r="D108" s="70"/>
    </row>
    <row r="109" spans="1:15" x14ac:dyDescent="0.2">
      <c r="B109" s="59" t="s">
        <v>89</v>
      </c>
      <c r="C109" s="58"/>
      <c r="D109" s="58"/>
    </row>
    <row r="110" spans="1:15" x14ac:dyDescent="0.2">
      <c r="B110" s="57" t="s">
        <v>90</v>
      </c>
      <c r="C110" s="58"/>
      <c r="D110" s="58"/>
    </row>
    <row r="111" spans="1:15" x14ac:dyDescent="0.2">
      <c r="B111" s="57" t="s">
        <v>91</v>
      </c>
      <c r="C111" s="58"/>
      <c r="D111" s="58"/>
    </row>
    <row r="113" spans="2:7" ht="13.7" customHeight="1" x14ac:dyDescent="0.2">
      <c r="B113" s="70" t="s">
        <v>71</v>
      </c>
      <c r="C113" s="70"/>
      <c r="D113" s="70"/>
    </row>
    <row r="114" spans="2:7" x14ac:dyDescent="0.2">
      <c r="B114" s="70"/>
      <c r="C114" s="70"/>
      <c r="D114" s="70"/>
    </row>
    <row r="115" spans="2:7" x14ac:dyDescent="0.2">
      <c r="B115" s="58" t="s">
        <v>92</v>
      </c>
      <c r="C115" s="58"/>
      <c r="D115" s="58"/>
    </row>
    <row r="116" spans="2:7" x14ac:dyDescent="0.2">
      <c r="B116" s="58" t="s">
        <v>100</v>
      </c>
      <c r="C116" s="58"/>
      <c r="D116" s="58"/>
    </row>
    <row r="117" spans="2:7" x14ac:dyDescent="0.2">
      <c r="B117" s="58" t="s">
        <v>101</v>
      </c>
      <c r="C117" s="58"/>
      <c r="D117" s="58"/>
    </row>
    <row r="118" spans="2:7" x14ac:dyDescent="0.2">
      <c r="B118" s="58" t="s">
        <v>102</v>
      </c>
      <c r="C118" s="58"/>
      <c r="D118" s="58"/>
    </row>
    <row r="120" spans="2:7" x14ac:dyDescent="0.2">
      <c r="B120" s="2" t="s">
        <v>72</v>
      </c>
    </row>
    <row r="121" spans="2:7" ht="15" customHeight="1" x14ac:dyDescent="0.2">
      <c r="B121" s="52" t="s">
        <v>73</v>
      </c>
      <c r="C121" s="51"/>
      <c r="D121" s="51"/>
    </row>
    <row r="122" spans="2:7" ht="15" x14ac:dyDescent="0.2">
      <c r="B122" s="52" t="s">
        <v>81</v>
      </c>
      <c r="C122" s="50"/>
      <c r="D122" s="50"/>
      <c r="E122" s="50"/>
      <c r="F122" s="50"/>
      <c r="G122" s="50"/>
    </row>
    <row r="123" spans="2:7" ht="15" x14ac:dyDescent="0.2">
      <c r="B123" s="52" t="s">
        <v>82</v>
      </c>
      <c r="C123" s="50"/>
      <c r="D123" s="50"/>
      <c r="E123" s="50"/>
      <c r="F123" s="50"/>
      <c r="G123" s="50"/>
    </row>
    <row r="124" spans="2:7" ht="15" x14ac:dyDescent="0.2">
      <c r="B124" s="53"/>
      <c r="C124" s="49"/>
      <c r="D124" s="49"/>
      <c r="E124" s="49"/>
      <c r="F124" s="49"/>
      <c r="G124" s="49"/>
    </row>
    <row r="125" spans="2:7" ht="15" x14ac:dyDescent="0.2">
      <c r="B125" s="51" t="s">
        <v>80</v>
      </c>
      <c r="C125" s="49"/>
      <c r="D125" s="49"/>
      <c r="E125" s="49"/>
      <c r="F125" s="49"/>
      <c r="G125" s="49"/>
    </row>
    <row r="126" spans="2:7" ht="15" x14ac:dyDescent="0.2">
      <c r="B126" s="51" t="s">
        <v>79</v>
      </c>
      <c r="C126" s="49"/>
      <c r="D126" s="49"/>
      <c r="E126" s="49"/>
      <c r="F126" s="49"/>
      <c r="G126" s="49"/>
    </row>
    <row r="128" spans="2:7" ht="15.75" thickBot="1" x14ac:dyDescent="0.25">
      <c r="B128" s="51"/>
    </row>
    <row r="129" spans="2:5" ht="45.75" thickBot="1" x14ac:dyDescent="0.25">
      <c r="B129" s="54" t="s">
        <v>67</v>
      </c>
      <c r="C129" s="55" t="s">
        <v>68</v>
      </c>
      <c r="D129" s="56" t="s">
        <v>76</v>
      </c>
    </row>
    <row r="130" spans="2:5" ht="15.75" thickBot="1" x14ac:dyDescent="0.25">
      <c r="B130" s="60" t="s">
        <v>77</v>
      </c>
      <c r="C130" s="61">
        <v>1317</v>
      </c>
      <c r="D130" s="62">
        <v>68460</v>
      </c>
      <c r="E130" t="s">
        <v>74</v>
      </c>
    </row>
    <row r="131" spans="2:5" ht="15.75" thickBot="1" x14ac:dyDescent="0.25">
      <c r="B131" s="63" t="s">
        <v>78</v>
      </c>
      <c r="C131" s="64">
        <v>1505</v>
      </c>
      <c r="D131" s="65">
        <v>78250</v>
      </c>
      <c r="E131" t="s">
        <v>75</v>
      </c>
    </row>
  </sheetData>
  <mergeCells count="17">
    <mergeCell ref="B113:D114"/>
    <mergeCell ref="E74:E75"/>
    <mergeCell ref="F74:F75"/>
    <mergeCell ref="G74:G75"/>
    <mergeCell ref="H74:H75"/>
    <mergeCell ref="B101:D102"/>
    <mergeCell ref="B107:D108"/>
    <mergeCell ref="D74:D75"/>
    <mergeCell ref="C74:C75"/>
    <mergeCell ref="D9:D10"/>
    <mergeCell ref="C9:C10"/>
    <mergeCell ref="I9:I10"/>
    <mergeCell ref="C46:C47"/>
    <mergeCell ref="E9:E10"/>
    <mergeCell ref="F9:F10"/>
    <mergeCell ref="G9:G10"/>
    <mergeCell ref="H9:H10"/>
  </mergeCells>
  <phoneticPr fontId="0" type="noConversion"/>
  <hyperlinks>
    <hyperlink ref="C46:C47" r:id="rId1" display="Benefits Rate" xr:uid="{00000000-0004-0000-0000-000000000000}"/>
    <hyperlink ref="B36" r:id="rId2" display="Hourly GRSA (Summer: $35.71/Hr, Avg Work Hours/Mo. = 173.3)" xr:uid="{00000000-0004-0000-0000-000001000000}"/>
    <hyperlink ref="B32" r:id="rId3" display="Grad RA (FY19 RAI Rate Presumed: $2,567)" xr:uid="{00000000-0004-0000-0000-000002000000}"/>
    <hyperlink ref="C74:C75" r:id="rId4" display="Quarterly Rate" xr:uid="{00000000-0004-0000-0000-000003000000}"/>
    <hyperlink ref="B33:B35" r:id="rId5" display="Grad RA (FY19 RAI Rate Presumed: $2,567)" xr:uid="{0047FAC0-B5AE-4E76-B6B2-928115176EE0}"/>
    <hyperlink ref="B37:B39" r:id="rId6" display="Hourly GRSA (Summer: $35.71/Hr, Avg Work Hours/Mo. = 173.3)" xr:uid="{85786A92-2055-44CB-B598-AC6134D92786}"/>
  </hyperlinks>
  <pageMargins left="0.75" right="0.75" top="1" bottom="1" header="0.5" footer="0.5"/>
  <pageSetup scale="51" orientation="portrait" r:id="rId7"/>
  <headerFooter alignWithMargins="0">
    <oddFooter>&amp;L&amp;"Arial,Bold"&amp;8&amp;D</oddFooter>
  </headerFooter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MTDC</vt:lpstr>
      <vt:lpstr>MTDC!Print_Area</vt:lpstr>
    </vt:vector>
  </TitlesOfParts>
  <Company>UW CFR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Gustafson</dc:creator>
  <cp:lastModifiedBy>Buzzy Mounce</cp:lastModifiedBy>
  <cp:lastPrinted>2016-12-29T17:55:01Z</cp:lastPrinted>
  <dcterms:created xsi:type="dcterms:W3CDTF">2002-11-21T20:12:04Z</dcterms:created>
  <dcterms:modified xsi:type="dcterms:W3CDTF">2025-06-13T17:59:59Z</dcterms:modified>
</cp:coreProperties>
</file>