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fs-data.sefs.uw.edu\data\Groups\Dept\Grants\Administration\Templates\Budget Breakdown Templates\"/>
    </mc:Choice>
  </mc:AlternateContent>
  <xr:revisionPtr revIDLastSave="0" documentId="8_{E7B23B5C-0D3C-43F9-A4B5-867D02741208}" xr6:coauthVersionLast="47" xr6:coauthVersionMax="47" xr10:uidLastSave="{00000000-0000-0000-0000-000000000000}"/>
  <bookViews>
    <workbookView xWindow="-118" yWindow="-118" windowWidth="25370" windowHeight="13667" xr2:uid="{00000000-000D-0000-FFFF-FFFF00000000}"/>
  </bookViews>
  <sheets>
    <sheet name="MTDC-TDC COMPARISON" sheetId="1" r:id="rId1"/>
    <sheet name="SPONSOR GUIDLINES" sheetId="2" r:id="rId2"/>
  </sheets>
  <definedNames>
    <definedName name="IDC_Rates">#REF!</definedName>
    <definedName name="IDC_Rates2">#REF!</definedName>
    <definedName name="_xlnm.Print_Area" localSheetId="0">'MTDC-TDC COMPARISON'!$A$1:$O$100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2" i="1" l="1"/>
  <c r="N52" i="1"/>
  <c r="M52" i="1"/>
  <c r="L52" i="1"/>
  <c r="K52" i="1"/>
  <c r="J52" i="1"/>
  <c r="O51" i="1"/>
  <c r="N51" i="1"/>
  <c r="M51" i="1"/>
  <c r="L51" i="1"/>
  <c r="K51" i="1"/>
  <c r="J51" i="1"/>
  <c r="O50" i="1"/>
  <c r="N50" i="1"/>
  <c r="M50" i="1"/>
  <c r="L50" i="1"/>
  <c r="K50" i="1"/>
  <c r="J50" i="1"/>
  <c r="O49" i="1"/>
  <c r="N49" i="1"/>
  <c r="M49" i="1"/>
  <c r="L49" i="1"/>
  <c r="K49" i="1"/>
  <c r="J49" i="1"/>
  <c r="O48" i="1"/>
  <c r="N48" i="1"/>
  <c r="M48" i="1"/>
  <c r="L48" i="1"/>
  <c r="K48" i="1"/>
  <c r="J48" i="1"/>
  <c r="O47" i="1"/>
  <c r="N47" i="1"/>
  <c r="M47" i="1"/>
  <c r="L47" i="1"/>
  <c r="K47" i="1"/>
  <c r="J47" i="1"/>
  <c r="O46" i="1"/>
  <c r="N46" i="1"/>
  <c r="M46" i="1"/>
  <c r="L46" i="1"/>
  <c r="K46" i="1"/>
  <c r="J46" i="1"/>
  <c r="N41" i="1"/>
  <c r="M41" i="1"/>
  <c r="L41" i="1"/>
  <c r="O41" i="1" s="1"/>
  <c r="K41" i="1"/>
  <c r="J41" i="1"/>
  <c r="N40" i="1"/>
  <c r="M40" i="1"/>
  <c r="L40" i="1"/>
  <c r="K40" i="1"/>
  <c r="J40" i="1"/>
  <c r="O40" i="1" s="1"/>
  <c r="N39" i="1"/>
  <c r="M39" i="1"/>
  <c r="L39" i="1"/>
  <c r="K39" i="1"/>
  <c r="J39" i="1"/>
  <c r="O39" i="1" s="1"/>
  <c r="N38" i="1"/>
  <c r="M38" i="1"/>
  <c r="L38" i="1"/>
  <c r="K38" i="1"/>
  <c r="J38" i="1"/>
  <c r="O38" i="1" s="1"/>
  <c r="N37" i="1"/>
  <c r="M37" i="1"/>
  <c r="L37" i="1"/>
  <c r="K37" i="1"/>
  <c r="J37" i="1"/>
  <c r="O37" i="1" s="1"/>
  <c r="N36" i="1"/>
  <c r="M36" i="1"/>
  <c r="L36" i="1"/>
  <c r="K36" i="1"/>
  <c r="J36" i="1"/>
  <c r="N35" i="1"/>
  <c r="M35" i="1"/>
  <c r="L35" i="1"/>
  <c r="K35" i="1"/>
  <c r="J35" i="1"/>
  <c r="O35" i="1" s="1"/>
  <c r="N34" i="1"/>
  <c r="M34" i="1"/>
  <c r="L34" i="1"/>
  <c r="K34" i="1"/>
  <c r="J34" i="1"/>
  <c r="O34" i="1" s="1"/>
  <c r="N33" i="1"/>
  <c r="M33" i="1"/>
  <c r="L33" i="1"/>
  <c r="K33" i="1"/>
  <c r="J33" i="1"/>
  <c r="O33" i="1" s="1"/>
  <c r="N32" i="1"/>
  <c r="M32" i="1"/>
  <c r="L32" i="1"/>
  <c r="K32" i="1"/>
  <c r="J32" i="1"/>
  <c r="O32" i="1" s="1"/>
  <c r="N31" i="1"/>
  <c r="M31" i="1"/>
  <c r="L31" i="1"/>
  <c r="K31" i="1"/>
  <c r="J31" i="1"/>
  <c r="N30" i="1"/>
  <c r="M30" i="1"/>
  <c r="L30" i="1"/>
  <c r="K30" i="1"/>
  <c r="J30" i="1"/>
  <c r="N29" i="1"/>
  <c r="M29" i="1"/>
  <c r="L29" i="1"/>
  <c r="K29" i="1"/>
  <c r="J29" i="1"/>
  <c r="O29" i="1" s="1"/>
  <c r="N28" i="1"/>
  <c r="M28" i="1"/>
  <c r="L28" i="1"/>
  <c r="K28" i="1"/>
  <c r="J28" i="1"/>
  <c r="O28" i="1" s="1"/>
  <c r="N27" i="1"/>
  <c r="M27" i="1"/>
  <c r="L27" i="1"/>
  <c r="K27" i="1"/>
  <c r="J27" i="1"/>
  <c r="O27" i="1" s="1"/>
  <c r="N26" i="1"/>
  <c r="M26" i="1"/>
  <c r="L26" i="1"/>
  <c r="K26" i="1"/>
  <c r="J26" i="1"/>
  <c r="O26" i="1" s="1"/>
  <c r="N25" i="1"/>
  <c r="M25" i="1"/>
  <c r="L25" i="1"/>
  <c r="O25" i="1" s="1"/>
  <c r="K25" i="1"/>
  <c r="J25" i="1"/>
  <c r="N24" i="1"/>
  <c r="M24" i="1"/>
  <c r="L24" i="1"/>
  <c r="K24" i="1"/>
  <c r="J24" i="1"/>
  <c r="O24" i="1" s="1"/>
  <c r="N23" i="1"/>
  <c r="M23" i="1"/>
  <c r="L23" i="1"/>
  <c r="K23" i="1"/>
  <c r="J23" i="1"/>
  <c r="O23" i="1" s="1"/>
  <c r="N22" i="1"/>
  <c r="M22" i="1"/>
  <c r="L22" i="1"/>
  <c r="K22" i="1"/>
  <c r="J22" i="1"/>
  <c r="N21" i="1"/>
  <c r="M21" i="1"/>
  <c r="L21" i="1"/>
  <c r="K21" i="1"/>
  <c r="J21" i="1"/>
  <c r="O21" i="1" s="1"/>
  <c r="N20" i="1"/>
  <c r="M20" i="1"/>
  <c r="L20" i="1"/>
  <c r="K20" i="1"/>
  <c r="J20" i="1"/>
  <c r="O20" i="1" s="1"/>
  <c r="N19" i="1"/>
  <c r="M19" i="1"/>
  <c r="L19" i="1"/>
  <c r="K19" i="1"/>
  <c r="J19" i="1"/>
  <c r="O19" i="1" s="1"/>
  <c r="N18" i="1"/>
  <c r="M18" i="1"/>
  <c r="L18" i="1"/>
  <c r="K18" i="1"/>
  <c r="J18" i="1"/>
  <c r="O18" i="1" s="1"/>
  <c r="N17" i="1"/>
  <c r="M17" i="1"/>
  <c r="L17" i="1"/>
  <c r="K17" i="1"/>
  <c r="J17" i="1"/>
  <c r="O17" i="1" s="1"/>
  <c r="N16" i="1"/>
  <c r="M16" i="1"/>
  <c r="L16" i="1"/>
  <c r="K16" i="1"/>
  <c r="J16" i="1"/>
  <c r="O16" i="1" s="1"/>
  <c r="N15" i="1"/>
  <c r="M15" i="1"/>
  <c r="L15" i="1"/>
  <c r="K15" i="1"/>
  <c r="J15" i="1"/>
  <c r="O15" i="1" s="1"/>
  <c r="N14" i="1"/>
  <c r="O14" i="1" s="1"/>
  <c r="M14" i="1"/>
  <c r="L14" i="1"/>
  <c r="K14" i="1"/>
  <c r="J14" i="1"/>
  <c r="N13" i="1"/>
  <c r="M13" i="1"/>
  <c r="L13" i="1"/>
  <c r="K13" i="1"/>
  <c r="J13" i="1"/>
  <c r="O13" i="1" s="1"/>
  <c r="N12" i="1"/>
  <c r="M12" i="1"/>
  <c r="L12" i="1"/>
  <c r="K12" i="1"/>
  <c r="J12" i="1"/>
  <c r="O12" i="1" s="1"/>
  <c r="N11" i="1"/>
  <c r="M11" i="1"/>
  <c r="L11" i="1"/>
  <c r="K11" i="1"/>
  <c r="J11" i="1"/>
  <c r="O11" i="1" s="1"/>
  <c r="N10" i="1"/>
  <c r="M10" i="1"/>
  <c r="L10" i="1"/>
  <c r="K10" i="1"/>
  <c r="J10" i="1"/>
  <c r="O10" i="1" s="1"/>
  <c r="N9" i="1"/>
  <c r="M9" i="1"/>
  <c r="L9" i="1"/>
  <c r="K9" i="1"/>
  <c r="J9" i="1"/>
  <c r="N75" i="1"/>
  <c r="M75" i="1"/>
  <c r="L75" i="1"/>
  <c r="K75" i="1"/>
  <c r="J75" i="1"/>
  <c r="N74" i="1"/>
  <c r="M74" i="1"/>
  <c r="L74" i="1"/>
  <c r="K74" i="1"/>
  <c r="J74" i="1"/>
  <c r="K53" i="1" l="1"/>
  <c r="M53" i="1"/>
  <c r="L53" i="1"/>
  <c r="O9" i="1"/>
  <c r="K42" i="1"/>
  <c r="L42" i="1"/>
  <c r="M42" i="1"/>
  <c r="N42" i="1"/>
  <c r="N53" i="1"/>
  <c r="O30" i="1"/>
  <c r="J42" i="1"/>
  <c r="O36" i="1"/>
  <c r="O31" i="1"/>
  <c r="O22" i="1"/>
  <c r="S17" i="1"/>
  <c r="T17" i="1"/>
  <c r="U17" i="1"/>
  <c r="V17" i="1"/>
  <c r="W17" i="1"/>
  <c r="X16" i="1"/>
  <c r="X15" i="1"/>
  <c r="X14" i="1"/>
  <c r="K55" i="1" l="1"/>
  <c r="K78" i="1" s="1"/>
  <c r="L55" i="1"/>
  <c r="L78" i="1" s="1"/>
  <c r="M55" i="1"/>
  <c r="M78" i="1" s="1"/>
  <c r="N55" i="1"/>
  <c r="N78" i="1" s="1"/>
  <c r="J53" i="1"/>
  <c r="J55" i="1" s="1"/>
  <c r="J78" i="1" s="1"/>
  <c r="O53" i="1"/>
  <c r="O42" i="1"/>
  <c r="X17" i="1"/>
  <c r="J64" i="1"/>
  <c r="K64" i="1"/>
  <c r="L64" i="1"/>
  <c r="M64" i="1"/>
  <c r="N64" i="1"/>
  <c r="O57" i="1"/>
  <c r="O59" i="1"/>
  <c r="O61" i="1"/>
  <c r="O62" i="1"/>
  <c r="O63" i="1"/>
  <c r="O68" i="1"/>
  <c r="O66" i="1"/>
  <c r="O70" i="1"/>
  <c r="E82" i="1"/>
  <c r="O55" i="1" l="1"/>
  <c r="O78" i="1" s="1"/>
  <c r="J76" i="1"/>
  <c r="L76" i="1"/>
  <c r="K76" i="1"/>
  <c r="M76" i="1"/>
  <c r="N76" i="1"/>
  <c r="O75" i="1"/>
  <c r="O74" i="1"/>
  <c r="O64" i="1"/>
  <c r="O76" i="1" l="1"/>
  <c r="N88" i="1" l="1"/>
  <c r="N81" i="1"/>
  <c r="L81" i="1"/>
  <c r="K81" i="1"/>
  <c r="T34" i="1" s="1"/>
  <c r="M81" i="1"/>
  <c r="M88" i="1"/>
  <c r="L88" i="1"/>
  <c r="M84" i="1" l="1"/>
  <c r="V34" i="1"/>
  <c r="L84" i="1"/>
  <c r="U34" i="1"/>
  <c r="N84" i="1"/>
  <c r="W34" i="1"/>
  <c r="K84" i="1"/>
  <c r="J88" i="1"/>
  <c r="J90" i="1" s="1"/>
  <c r="S43" i="1" s="1"/>
  <c r="O81" i="1"/>
  <c r="K88" i="1"/>
  <c r="L90" i="1"/>
  <c r="M90" i="1"/>
  <c r="N90" i="1"/>
  <c r="J81" i="1"/>
  <c r="J84" i="1" l="1"/>
  <c r="S34" i="1"/>
  <c r="X34" i="1" s="1"/>
  <c r="M93" i="1"/>
  <c r="V43" i="1"/>
  <c r="L93" i="1"/>
  <c r="U43" i="1"/>
  <c r="N93" i="1"/>
  <c r="W43" i="1"/>
  <c r="O88" i="1"/>
  <c r="J93" i="1"/>
  <c r="K90" i="1"/>
  <c r="O84" i="1"/>
  <c r="O86" i="1" s="1"/>
  <c r="O90" i="1" l="1"/>
  <c r="T43" i="1"/>
  <c r="X43" i="1" s="1"/>
  <c r="K93" i="1"/>
  <c r="O93" i="1" s="1"/>
  <c r="O9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Marlyn Del Cid</author>
    <author>Erin Hatheway</author>
  </authors>
  <commentList>
    <comment ref="B14" authorId="0" shapeId="0" xr:uid="{175CBE1D-FDA3-449C-95BE-3AB3E198674E}">
      <text>
        <r>
          <rPr>
            <b/>
            <sz val="11"/>
            <color indexed="81"/>
            <rFont val="Tahoma"/>
            <family val="2"/>
          </rPr>
          <t>SEFS Research Grants &amp; Contracts:</t>
        </r>
        <r>
          <rPr>
            <b/>
            <sz val="9"/>
            <color indexed="81"/>
            <rFont val="Tahoma"/>
            <family val="2"/>
          </rPr>
          <t xml:space="preserve">
</t>
        </r>
        <r>
          <rPr>
            <sz val="9"/>
            <color indexed="81"/>
            <rFont val="Tahoma"/>
            <family val="2"/>
          </rPr>
          <t xml:space="preserve">
</t>
        </r>
        <r>
          <rPr>
            <sz val="11"/>
            <color indexed="81"/>
            <rFont val="Tahoma"/>
            <family val="2"/>
          </rPr>
          <t>L&amp;I Salary Threshold Effective January 1, 2024
Weekly $1,302.40
Monthly $5,644
Annual $67,728
See provisions below.</t>
        </r>
      </text>
    </comment>
    <comment ref="B30" authorId="0" shapeId="0" xr:uid="{041490C4-13CB-404A-9CE6-CDC5E54AD8A5}">
      <text>
        <r>
          <rPr>
            <b/>
            <sz val="11"/>
            <color indexed="81"/>
            <rFont val="Tahoma"/>
            <family val="2"/>
          </rPr>
          <t>SEFS Research Grants &amp; Contracts:</t>
        </r>
        <r>
          <rPr>
            <sz val="11"/>
            <color indexed="81"/>
            <rFont val="Tahoma"/>
            <family val="2"/>
          </rPr>
          <t xml:space="preserve">
SEFS RGC has selected the Intermediate rate for the budget template. If you know the student is Premaster or Candidate you can substitute the correct rates:
RA (Premaster, MS student): $2984
RAI (Intermediate, Post-MS): $3135
RAII (Candidate, PhD Candidate): $3291</t>
        </r>
      </text>
    </comment>
    <comment ref="B31" authorId="0" shapeId="0" xr:uid="{71F817C3-7209-4EBD-A714-B9C8B1F3CB05}">
      <text>
        <r>
          <rPr>
            <b/>
            <sz val="11"/>
            <color indexed="81"/>
            <rFont val="Tahoma"/>
            <family val="2"/>
          </rPr>
          <t>SEFS Research Grants &amp; Contracts:</t>
        </r>
        <r>
          <rPr>
            <sz val="11"/>
            <color indexed="81"/>
            <rFont val="Tahoma"/>
            <family val="2"/>
          </rPr>
          <t xml:space="preserve">
SEFS RGC has selected the Intermediate rate for the budget template. If you know the student is Premaster or Candidate you can substitute the correct rates:
RA (Premaster, MS student): $2984
RAI (Intermediate, Post-MS): $3135
RAII (Candidate, PhD Candidate): $3291</t>
        </r>
      </text>
    </comment>
    <comment ref="B32" authorId="0" shapeId="0" xr:uid="{F4E13DCD-FADC-40DD-98EB-D3D72C173F01}">
      <text>
        <r>
          <rPr>
            <b/>
            <sz val="11"/>
            <color indexed="81"/>
            <rFont val="Tahoma"/>
            <family val="2"/>
          </rPr>
          <t>SEFS Research Grants &amp; Contracts:</t>
        </r>
        <r>
          <rPr>
            <sz val="11"/>
            <color indexed="81"/>
            <rFont val="Tahoma"/>
            <family val="2"/>
          </rPr>
          <t xml:space="preserve">
SEFS RGC has selected the Intermediate rate for the budget template. If you know the student is Premaster or Candidate you can substitute the correct rates:
RA (Premaster, MS student): $2984
RAI (Intermediate, Post-MS): $3135
RAII (Candidate, PhD Candidate): $3291</t>
        </r>
      </text>
    </comment>
    <comment ref="B33" authorId="0" shapeId="0" xr:uid="{61E19CE3-5DB3-4BCF-A4F1-D555F1AD2B3A}">
      <text>
        <r>
          <rPr>
            <b/>
            <sz val="11"/>
            <color indexed="81"/>
            <rFont val="Tahoma"/>
            <family val="2"/>
          </rPr>
          <t>SEFS Research Grants &amp; Contracts:</t>
        </r>
        <r>
          <rPr>
            <sz val="11"/>
            <color indexed="81"/>
            <rFont val="Tahoma"/>
            <family val="2"/>
          </rPr>
          <t xml:space="preserve">
SEFS RGC has selected the Intermediate rate for the budget template. If you know the student is Premaster or Candidate you can substitute the correct rates:
RA (Premaster, MS student): $2984
RAI (Intermediate, Post-MS): $3135
RAII (Candidate, PhD Candidate): $3291</t>
        </r>
      </text>
    </comment>
    <comment ref="B34" authorId="0" shapeId="0" xr:uid="{20AFE6F0-2BE3-4F51-B25C-224BACDCBD23}">
      <text>
        <r>
          <rPr>
            <b/>
            <sz val="11"/>
            <color indexed="81"/>
            <rFont val="Tahoma"/>
            <family val="2"/>
          </rPr>
          <t>SEFS Research Grants &amp; Contracts:</t>
        </r>
        <r>
          <rPr>
            <sz val="11"/>
            <color indexed="81"/>
            <rFont val="Tahoma"/>
            <family val="2"/>
          </rPr>
          <t xml:space="preserve">
SEFS RGC has selected the Intermediate rate for the budget template. If you know the student is Premaster or Candidate you can substitute the correct rates:
Premaster (MS student): $40.69
Intermediate (Post-MS): $42.75
Candidate (PhD Candidate): $44.88</t>
        </r>
      </text>
    </comment>
    <comment ref="B35" authorId="0" shapeId="0" xr:uid="{D5A62FDB-B42A-415A-A30B-A712C08B815D}">
      <text>
        <r>
          <rPr>
            <b/>
            <sz val="11"/>
            <color indexed="81"/>
            <rFont val="Tahoma"/>
            <family val="2"/>
          </rPr>
          <t>SEFS Research Grants &amp; Contracts:</t>
        </r>
        <r>
          <rPr>
            <sz val="11"/>
            <color indexed="81"/>
            <rFont val="Tahoma"/>
            <family val="2"/>
          </rPr>
          <t xml:space="preserve">
SEFS RGC has selected the Intermediate rate for the budget template. If you know the student is Premaster or Candidate you can substitute the correct rates:
Premaster (MS student): $40.69
Intermediate (Post-MS): $42.75
Candidate (PhD Candidate): $44.88</t>
        </r>
      </text>
    </comment>
    <comment ref="B36" authorId="0" shapeId="0" xr:uid="{79D12E76-9846-4B80-98AA-FA1E1A601B3E}">
      <text>
        <r>
          <rPr>
            <b/>
            <sz val="11"/>
            <color indexed="81"/>
            <rFont val="Tahoma"/>
            <family val="2"/>
          </rPr>
          <t>SEFS Research Grants &amp; Contracts:</t>
        </r>
        <r>
          <rPr>
            <sz val="11"/>
            <color indexed="81"/>
            <rFont val="Tahoma"/>
            <family val="2"/>
          </rPr>
          <t xml:space="preserve">
SEFS RGC has selected the Intermediate rate for the budget template. If you know the student is Premaster or Candidate you can substitute the correct rates:
Premaster (MS student): $40.69
Intermediate (Post-MS): $42.75
Candidate (PhD Candidate): $44.88</t>
        </r>
      </text>
    </comment>
    <comment ref="B37" authorId="0" shapeId="0" xr:uid="{BE1225A9-E35B-4118-B6AC-0B94E060747A}">
      <text>
        <r>
          <rPr>
            <b/>
            <sz val="11"/>
            <color indexed="81"/>
            <rFont val="Tahoma"/>
            <family val="2"/>
          </rPr>
          <t>SEFS Research Grants &amp; Contracts:</t>
        </r>
        <r>
          <rPr>
            <sz val="11"/>
            <color indexed="81"/>
            <rFont val="Tahoma"/>
            <family val="2"/>
          </rPr>
          <t xml:space="preserve">
SEFS RGC has selected the Intermediate rate for the budget template. If you know the student is Premaster or Candidate you can substitute the correct rates:
Premaster (MS student): $40.69
Intermediate (Post-MS): $42.75
Candidate (PhD Candidate): $44.88</t>
        </r>
      </text>
    </comment>
    <comment ref="B38" authorId="0" shapeId="0" xr:uid="{EE8C37AC-EF85-4ACB-A61F-C3F6A7C7D5C5}">
      <text>
        <r>
          <rPr>
            <b/>
            <sz val="11"/>
            <color indexed="81"/>
            <rFont val="Tahoma"/>
            <family val="2"/>
          </rPr>
          <t>SEFS Research Grants &amp; Contracts:</t>
        </r>
        <r>
          <rPr>
            <sz val="11"/>
            <color indexed="81"/>
            <rFont val="Tahoma"/>
            <family val="2"/>
          </rPr>
          <t xml:space="preserve">
2024-2025 Hourly wage paid for Academic Student Employees (ASEs) hourly job titles hired in SEFS. 
The four hourly ASE titles are:
•$30.03/hr – Graduate Reader/Grader, Lab Support, Field Trip Support 
•$27.87/hr – Undergraduate Reader/Grader, Lab Support, Field Trip Support 
•$27.87/hr – Undergraduate Teaching Assistant
•$25.54/hr – Undergraduate Research Assistant</t>
        </r>
      </text>
    </comment>
    <comment ref="B75" authorId="0" shapeId="0" xr:uid="{B47D8207-FD5E-4EE3-A5C3-6095EA0CF7FE}">
      <text>
        <r>
          <rPr>
            <b/>
            <sz val="11"/>
            <color indexed="81"/>
            <rFont val="Tahoma"/>
            <family val="2"/>
          </rPr>
          <t xml:space="preserve">SEFS Research Grants &amp; Contracts:
</t>
        </r>
        <r>
          <rPr>
            <sz val="11"/>
            <color indexed="81"/>
            <rFont val="Tahoma"/>
            <family val="2"/>
          </rPr>
          <t xml:space="preserve">$1803.25 - 2 credits or fewer
$6094 - 7+ credits
</t>
        </r>
        <r>
          <rPr>
            <sz val="9"/>
            <color indexed="81"/>
            <rFont val="Tahoma"/>
            <family val="2"/>
          </rPr>
          <t xml:space="preserve">
</t>
        </r>
        <r>
          <rPr>
            <sz val="11"/>
            <color indexed="81"/>
            <rFont val="Tahoma"/>
            <family val="2"/>
          </rPr>
          <t>To more accurately budget for summer tuition, please confirm with the SEFS RGC team the number of credits the Grad RA anticipates taking. Rates will vary for 3-6 credits.</t>
        </r>
        <r>
          <rPr>
            <sz val="9"/>
            <color indexed="81"/>
            <rFont val="Tahoma"/>
            <family val="2"/>
          </rPr>
          <t xml:space="preserve">
</t>
        </r>
      </text>
    </comment>
    <comment ref="E82" authorId="1" shapeId="0" xr:uid="{00000000-0006-0000-0000-000009000000}">
      <text>
        <r>
          <rPr>
            <b/>
            <sz val="9"/>
            <color indexed="81"/>
            <rFont val="Tahoma"/>
            <family val="2"/>
          </rPr>
          <t>SEFS Research Grants &amp; Contracts:</t>
        </r>
        <r>
          <rPr>
            <sz val="9"/>
            <color indexed="81"/>
            <rFont val="Tahoma"/>
            <family val="2"/>
          </rPr>
          <t xml:space="preserve">
</t>
        </r>
        <r>
          <rPr>
            <b/>
            <u/>
            <sz val="9"/>
            <color indexed="81"/>
            <rFont val="Tahoma"/>
            <family val="2"/>
          </rPr>
          <t>IDC Rates:</t>
        </r>
        <r>
          <rPr>
            <sz val="9"/>
            <color indexed="81"/>
            <rFont val="Tahoma"/>
            <family val="2"/>
          </rPr>
          <t xml:space="preserve">
Maximum 10%: 11.11%
Maximum 15%: 17.65%
Maximum 30%: 42.86%
To calculate another IDC rate, use the formula 1/X-1, where X is a decimal representing the percentage remaining after you discount the maximum allowable percentage.  
For example, the IDC rate is 1/0.9-1 = 11.11% for a maximum of 10%. Or, 1/0.85-1 = 17.65% for a maximum of 15%, and so forth.</t>
        </r>
      </text>
    </comment>
    <comment ref="B114" authorId="0" shapeId="0" xr:uid="{401F561E-A696-4DE4-AEAF-F217428FBE97}">
      <text>
        <r>
          <rPr>
            <b/>
            <sz val="11"/>
            <color indexed="81"/>
            <rFont val="Tahoma"/>
            <family val="2"/>
          </rPr>
          <t xml:space="preserve">SEFS Research Grants &amp; Contracts:
</t>
        </r>
        <r>
          <rPr>
            <sz val="11"/>
            <color indexed="81"/>
            <rFont val="Tahoma"/>
            <family val="2"/>
          </rPr>
          <t xml:space="preserve">
https://hr.uw.edu/labor/academic-and-student-unions/uaw-ase/ase-contract</t>
        </r>
      </text>
    </comment>
    <comment ref="B121" authorId="0" shapeId="0" xr:uid="{1389901F-34C4-4F55-908F-1DB226E59C15}">
      <text>
        <r>
          <rPr>
            <b/>
            <sz val="11"/>
            <color indexed="81"/>
            <rFont val="Tahoma"/>
            <family val="2"/>
          </rPr>
          <t xml:space="preserve">SEFS Research Grants &amp; Contracts:
</t>
        </r>
        <r>
          <rPr>
            <sz val="11"/>
            <color indexed="81"/>
            <rFont val="Tahoma"/>
            <family val="2"/>
          </rPr>
          <t xml:space="preserve">
https://hr.uw.edu/labor/academic-and-student-unions/uaw-ase/ase-contract</t>
        </r>
      </text>
    </comment>
    <comment ref="E128" authorId="0" shapeId="0" xr:uid="{B0B57734-38DE-4D2D-9529-90FECA6FEDC0}">
      <text>
        <r>
          <rPr>
            <b/>
            <sz val="11"/>
            <color indexed="81"/>
            <rFont val="Tahoma"/>
            <family val="2"/>
          </rPr>
          <t xml:space="preserve">SEFS Research Grants &amp; Contracts:
</t>
        </r>
        <r>
          <rPr>
            <sz val="11"/>
            <color indexed="81"/>
            <rFont val="Tahoma"/>
            <family val="2"/>
          </rPr>
          <t xml:space="preserve">
https://hr.uw.edu/labor/academic-and-student-unions/uaw-postdocs/uaw-postdoc-contract</t>
        </r>
      </text>
    </comment>
  </commentList>
</comments>
</file>

<file path=xl/sharedStrings.xml><?xml version="1.0" encoding="utf-8"?>
<sst xmlns="http://schemas.openxmlformats.org/spreadsheetml/2006/main" count="144" uniqueCount="106">
  <si>
    <t>Total Salary</t>
  </si>
  <si>
    <t>Total Benefits</t>
  </si>
  <si>
    <t>Total</t>
  </si>
  <si>
    <t>YR 2</t>
  </si>
  <si>
    <t>YR 3</t>
  </si>
  <si>
    <t>YR 4</t>
  </si>
  <si>
    <t>YR 5</t>
  </si>
  <si>
    <t>Notes:</t>
  </si>
  <si>
    <t>Indirect cost rates in effect at the beginning of the budget period should be used for the entire annual budget period.</t>
  </si>
  <si>
    <t>TOTAL DIRECT COSTS:</t>
  </si>
  <si>
    <t>MODIFIED TOTAL DIRECT COSTS:</t>
  </si>
  <si>
    <t>TOTAL BUDGET:</t>
  </si>
  <si>
    <t>YR 1</t>
  </si>
  <si>
    <t>Quarterly Rate</t>
  </si>
  <si>
    <t>PROJECT PERIOD:</t>
  </si>
  <si>
    <t>PI NAME:</t>
  </si>
  <si>
    <t>FTE (%)</t>
  </si>
  <si>
    <r>
      <rPr>
        <u/>
        <sz val="10"/>
        <rFont val="Arial"/>
        <family val="2"/>
      </rPr>
      <t>Monthly</t>
    </r>
    <r>
      <rPr>
        <sz val="10"/>
        <rFont val="Arial"/>
        <family val="2"/>
      </rPr>
      <t xml:space="preserve"> </t>
    </r>
    <r>
      <rPr>
        <u/>
        <sz val="10"/>
        <rFont val="Arial"/>
        <family val="2"/>
      </rPr>
      <t>Salary</t>
    </r>
  </si>
  <si>
    <t>Total Graduate Operating Fees</t>
  </si>
  <si>
    <t>TDC less equipment, tuition, &amp; subcontracts in excess of $25,000</t>
  </si>
  <si>
    <t>Classified Staff (i.e. Research Aide/Lab Tech)</t>
  </si>
  <si>
    <t>Professional Staff (i.e. Research Scientist/Engineer)</t>
  </si>
  <si>
    <t>Principal Investigator</t>
  </si>
  <si>
    <t>Co-Principal Investigator</t>
  </si>
  <si>
    <t xml:space="preserve">Not using the on-campus rates? </t>
  </si>
  <si>
    <t>SALARIES:</t>
  </si>
  <si>
    <t>SUBCONTRACTS:</t>
  </si>
  <si>
    <t>TRAVEL:</t>
  </si>
  <si>
    <t>SUPPLIES &amp; MATERIALS:</t>
  </si>
  <si>
    <t>EQUIPMENT (OVER $5,000):</t>
  </si>
  <si>
    <t>GRAD. OPERATING FEES:</t>
  </si>
  <si>
    <t>INDIRECT COSTS:</t>
  </si>
  <si>
    <t>CONSULTANTS:</t>
  </si>
  <si>
    <t>RETIREMENT &amp; BENEFITS:</t>
  </si>
  <si>
    <t>CONTRACTUAL SERVICES:</t>
  </si>
  <si>
    <t>Maximum Amount</t>
  </si>
  <si>
    <t>Difference</t>
  </si>
  <si>
    <t>Total Personnel Costs (Salary + Benefits)</t>
  </si>
  <si>
    <t>Modified Direct Costs Template for NSF, NASA, and other sponsors following standard federal IDC guidelines</t>
  </si>
  <si>
    <t xml:space="preserve">Faculty </t>
  </si>
  <si>
    <t xml:space="preserve">Classified Staff </t>
  </si>
  <si>
    <t xml:space="preserve">Professional Staff </t>
  </si>
  <si>
    <t xml:space="preserve">Graduate Student RAs </t>
  </si>
  <si>
    <t xml:space="preserve">Enter other IDC rate: </t>
  </si>
  <si>
    <t>Okay to delete extra columns for projects of fewer than five years, please do so carefully to retain formulas</t>
  </si>
  <si>
    <t>SHORT TITLE:</t>
  </si>
  <si>
    <t>SPONSOR:</t>
  </si>
  <si>
    <t># Months Year 1</t>
  </si>
  <si>
    <t># Months Year 2</t>
  </si>
  <si>
    <t># Months Year 3</t>
  </si>
  <si>
    <t># Months Year 4</t>
  </si>
  <si>
    <t># Months Year 5</t>
  </si>
  <si>
    <t>Hourly Employees</t>
  </si>
  <si>
    <t># of Qtrs Year 1</t>
  </si>
  <si>
    <t># of Qtrs Year 2</t>
  </si>
  <si>
    <t># of Qtrs Year 3</t>
  </si>
  <si>
    <t># of Qtrs Year 4</t>
  </si>
  <si>
    <t># of Qtrs Year 5</t>
  </si>
  <si>
    <t>On-Campus IDC Rate: 55.5% FY19+</t>
  </si>
  <si>
    <t>SEFS RGC has selected the Intermediate rate for the budget template. If you know the student is Premaster or Candidate you can substitute the correct rates:</t>
  </si>
  <si>
    <t>Hourly GRSA</t>
  </si>
  <si>
    <r>
      <t xml:space="preserve">Post-Doctoral Researcher </t>
    </r>
    <r>
      <rPr>
        <i/>
        <sz val="8"/>
        <rFont val="Arial"/>
        <family val="2"/>
      </rPr>
      <t>(No longer faculty; new benefit rate pending)</t>
    </r>
  </si>
  <si>
    <t>Benefit Rates</t>
  </si>
  <si>
    <t>Total Subcontracts</t>
  </si>
  <si>
    <t>Per the RFP: Section 1462(a) and (c) of the National Agricultural Research, Extension, and Teaching Policy Act of 1977 (NARETPA) limits indirect costs for the overall award to 30 percent of Total Federal Funds Awarded (TFFA) under a research, education, or extension grant.</t>
  </si>
  <si>
    <r>
      <t xml:space="preserve">E. Funding Restrictions
Section 1462(a) and (c) of the National Agricultural Research, Extension, and Teaching Policy Act of 1977 (NARETPA) limits indirect costs for the overall award to 30 percent of Total Federal Funds Awarded (TFFA) under a research, education, or extension grant. The maximum indirect cost rate allowed under the award is determined by calculating the amount of indirect costs using:
1) the sum of an institution’s negotiated indirect cost rate and the indirect cost rate charged by subawardees, if any; or
2) 30 percent of TFFA (TFFA = Field K., Total Costs and Fee, on SF-424 R&amp;R Budget).
</t>
    </r>
    <r>
      <rPr>
        <b/>
        <sz val="12"/>
        <rFont val="Arial"/>
        <family val="2"/>
      </rPr>
      <t>The maximum allowable indirect cost rate under the award, including the indirect costs charged by the subawardee(s), if any, is the lesser of the two rates.</t>
    </r>
    <r>
      <rPr>
        <sz val="12"/>
        <rFont val="Arial"/>
        <family val="2"/>
      </rPr>
      <t xml:space="preserve">
If the results of 1), is the lesser of the two, the grant recipient is allowed to charge the negotiated indirect cost rate on the prime award and the subaward(s), if any. Any subawards would be subject to the subawardee’s negotiated indirect cost rate. The subawardee may charge its negotiated indirect cost rate on its portion of the award, provided the sum of the indirect cost rate charged under the award by the prime awardee and the subawardee(s) does not exceed 30 percent of the TFFA.
If the result of 2), is the lesser of the two, then the maximum indirect cost rate allowed for the overall award, including any subaward(s), is limited to 30 percent of the TFFA. That is, the indirect costs of the prime awardee plus the sum of the indirect costs charged by the subawardee(s), if any, may not exceed 30 percent of the TFFA.
In the event of an award, the prime awardee is responsible for ensuring the maximum indirect cost allowed for the award is not exceeded when combining indirect costs for the Federal portion (i.e., prime and subawardee(s)) and any applicable cost-sharing (see 7 CFR 3430.52(b)). Amounts exceeding the maximum allowable indirect cost is considered unallowable and will be handled accordingly. See sections 408 and 410 of 2 CFR 200.
Indirect costs are not allowed for equipment or conference grants.
See Part V, section 7.9 of the NIFA Grants.gov Application Guide for further indirect cost information.</t>
    </r>
  </si>
  <si>
    <t>SUBCONTRACT IDC</t>
  </si>
  <si>
    <t>UW AND SUBCONTRACT IDC COMBINED</t>
  </si>
  <si>
    <t>Hourly Undergraduate ASE, Engaged in Research</t>
  </si>
  <si>
    <t>Postdoctoral Researcher</t>
  </si>
  <si>
    <t>2023-2024 Hourly wage paid for Academic Student Employees (ASEs) hourly job titles hired in SEFS. The four hourly ASE titles are:</t>
  </si>
  <si>
    <t xml:space="preserve">Starting Jan 1, 2024 Postdoctoral Scholars do not have to make the WA minimum wage. </t>
  </si>
  <si>
    <t>Instead, they will become overtime eligible if their salary falls below the state minimum.</t>
  </si>
  <si>
    <t xml:space="preserve">Effective Jan, 1, 2023 the minimum salary for Postdoctoral scholars is 65,508 except as defined below. </t>
  </si>
  <si>
    <t>Effective Jan 1, 2024 the minimum salary for post doctoral scholars is 68,460 except as defined below.</t>
  </si>
  <si>
    <t>Postdoctoral Scholar Paid Directs (PDRs). Postdoctoral Scholars paid directly are funded by a non-UW entity/funding source. PDRs must</t>
  </si>
  <si>
    <t>receive a minimum of $68,460 from their funding source, unless funded at a higher rate by their non-UW entity/funding sources.</t>
  </si>
  <si>
    <t>Year</t>
  </si>
  <si>
    <t>Weekly minimum</t>
  </si>
  <si>
    <t>Annual minimum</t>
  </si>
  <si>
    <t>CY2024</t>
  </si>
  <si>
    <t>per contract</t>
  </si>
  <si>
    <t>CY2025</t>
  </si>
  <si>
    <t>estimated WA minimum</t>
  </si>
  <si>
    <t>Fall 2024 - Spring 2025 Tuition: $5,806/Quarter (7+ credits)</t>
  </si>
  <si>
    <t>Summer 2025 Tuition (2 credits or fewer)</t>
  </si>
  <si>
    <t>Assumed salary growth rate of 10% per year for grad students, including GRSA Hourly</t>
  </si>
  <si>
    <t>Assumed salary growth rate of 5% per year for Undergraduate Hourly</t>
  </si>
  <si>
    <t>Premaster (MS student): $2,984</t>
  </si>
  <si>
    <t>Intermediate (Post-MS): $3,135</t>
  </si>
  <si>
    <t>Premaster (MS student): $40.69</t>
  </si>
  <si>
    <t>Intermediate (Post-MS): $42.75</t>
  </si>
  <si>
    <t>Candidate (PhD Candidate): $44.88</t>
  </si>
  <si>
    <t>$30.03/hr – Graduate Reader/Grader, Lab Support, Field Trip Support</t>
  </si>
  <si>
    <t>Candidate (PhD Candidate): $3,291</t>
  </si>
  <si>
    <t>Assumed tuition increase of 4% per year</t>
  </si>
  <si>
    <t>Assumed salary growth rate of 3.5% per year for professional staff</t>
  </si>
  <si>
    <t>Assumed salary growth rate of 3% per year for faculty and post docs</t>
  </si>
  <si>
    <t xml:space="preserve">Professional Staff  </t>
  </si>
  <si>
    <t>Grad RA (FY24 RAI Rate Presumed: $3,135)</t>
  </si>
  <si>
    <t>Hourly GRSA (Summer: $42.75/Hr, Avg Work Hours/Mo. = 173.3)</t>
  </si>
  <si>
    <t>Effective 07/01/2025</t>
  </si>
  <si>
    <t>UW fiscal year runs 7/1/2024-6/30/2025. This budget assumes the project begins in FY25.</t>
  </si>
  <si>
    <t>$27.87/hr – Undergraduate Reader/Grader, Lab Support, Field Trip Support</t>
  </si>
  <si>
    <t>$27.87/hr – Undergraduate Teaching Assistant</t>
  </si>
  <si>
    <t>$25.54/hr – Undergraduate Research Assistant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</si>
</sst>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
    <numFmt numFmtId="165" formatCode="&quot;$&quot;#,##0.00"/>
    <numFmt numFmtId="166" formatCode="0.000%"/>
  </numFmts>
  <fonts count="22" x14ac:knownFonts="1">
    <font>
      <sz val="10"/>
      <name val="Arial"/>
    </font>
    <font>
      <b/>
      <sz val="10"/>
      <name val="Arial"/>
      <family val="2"/>
    </font>
    <font>
      <sz val="10"/>
      <name val="Arial"/>
      <family val="2"/>
    </font>
    <font>
      <sz val="12"/>
      <color rgb="FFFF0000"/>
      <name val="Arial"/>
      <family val="2"/>
    </font>
    <font>
      <u/>
      <sz val="10"/>
      <name val="Arial"/>
      <family val="2"/>
    </font>
    <font>
      <i/>
      <sz val="10"/>
      <name val="Arial"/>
      <family val="2"/>
    </font>
    <font>
      <sz val="10"/>
      <color rgb="FF0000FF"/>
      <name val="Arial"/>
      <family val="2"/>
    </font>
    <font>
      <sz val="10"/>
      <name val="Arial"/>
      <family val="2"/>
    </font>
    <font>
      <b/>
      <sz val="10"/>
      <color rgb="FFFF0000"/>
      <name val="Arial"/>
      <family val="2"/>
    </font>
    <font>
      <b/>
      <i/>
      <sz val="10"/>
      <name val="Arial"/>
      <family val="2"/>
    </font>
    <font>
      <u/>
      <sz val="10"/>
      <color theme="10"/>
      <name val="Arial"/>
      <family val="2"/>
    </font>
    <font>
      <sz val="10"/>
      <name val="Arial"/>
      <family val="2"/>
    </font>
    <font>
      <i/>
      <sz val="8"/>
      <name val="Arial"/>
      <family val="2"/>
    </font>
    <font>
      <b/>
      <sz val="11"/>
      <color indexed="81"/>
      <name val="Tahoma"/>
      <family val="2"/>
    </font>
    <font>
      <sz val="11"/>
      <color indexed="81"/>
      <name val="Tahoma"/>
      <family val="2"/>
    </font>
    <font>
      <sz val="12"/>
      <name val="Arial"/>
      <family val="2"/>
    </font>
    <font>
      <b/>
      <sz val="12"/>
      <name val="Arial"/>
      <family val="2"/>
    </font>
    <font>
      <b/>
      <sz val="9"/>
      <color indexed="81"/>
      <name val="Tahoma"/>
      <family val="2"/>
    </font>
    <font>
      <sz val="9"/>
      <color indexed="81"/>
      <name val="Tahoma"/>
      <family val="2"/>
    </font>
    <font>
      <b/>
      <u/>
      <sz val="9"/>
      <color indexed="81"/>
      <name val="Tahoma"/>
      <family val="2"/>
    </font>
    <font>
      <sz val="11"/>
      <name val="Calibri"/>
      <family val="2"/>
    </font>
    <font>
      <b/>
      <sz val="11"/>
      <color rgb="FFFFFFFF"/>
      <name val="Calibri"/>
      <family val="2"/>
    </font>
  </fonts>
  <fills count="8">
    <fill>
      <patternFill patternType="none"/>
    </fill>
    <fill>
      <patternFill patternType="gray125"/>
    </fill>
    <fill>
      <patternFill patternType="solid">
        <fgColor rgb="FFDDDDDD"/>
        <bgColor indexed="64"/>
      </patternFill>
    </fill>
    <fill>
      <patternFill patternType="solid">
        <fgColor rgb="FFFFFF99"/>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0000"/>
        <bgColor indexed="64"/>
      </patternFill>
    </fill>
  </fills>
  <borders count="27">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indexed="64"/>
      </bottom>
      <diagonal/>
    </border>
    <border>
      <left/>
      <right/>
      <top/>
      <bottom style="thin">
        <color theme="0" tint="-0.34998626667073579"/>
      </bottom>
      <diagonal/>
    </border>
    <border>
      <left/>
      <right/>
      <top style="thick">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auto="1"/>
      </right>
      <top style="medium">
        <color auto="1"/>
      </top>
      <bottom/>
      <diagonal/>
    </border>
    <border>
      <left/>
      <right/>
      <top style="medium">
        <color auto="1"/>
      </top>
      <bottom/>
      <diagonal/>
    </border>
    <border>
      <left style="thin">
        <color auto="1"/>
      </left>
      <right/>
      <top style="medium">
        <color auto="1"/>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s>
  <cellStyleXfs count="4">
    <xf numFmtId="0" fontId="0" fillId="0" borderId="0"/>
    <xf numFmtId="9" fontId="7" fillId="0" borderId="0" applyFont="0" applyFill="0" applyBorder="0" applyAlignment="0" applyProtection="0"/>
    <xf numFmtId="0" fontId="10" fillId="0" borderId="0" applyNumberFormat="0" applyFill="0" applyBorder="0" applyAlignment="0" applyProtection="0"/>
    <xf numFmtId="44" fontId="11" fillId="0" borderId="0" applyFont="0" applyFill="0" applyBorder="0" applyAlignment="0" applyProtection="0"/>
  </cellStyleXfs>
  <cellXfs count="100">
    <xf numFmtId="0" fontId="0" fillId="0" borderId="0" xfId="0"/>
    <xf numFmtId="0" fontId="0" fillId="0" borderId="0" xfId="0" applyAlignment="1">
      <alignment horizontal="left"/>
    </xf>
    <xf numFmtId="0" fontId="2" fillId="0" borderId="0" xfId="0" applyFont="1"/>
    <xf numFmtId="0" fontId="2" fillId="0" borderId="0" xfId="0" applyFont="1" applyAlignment="1">
      <alignment horizontal="left"/>
    </xf>
    <xf numFmtId="0" fontId="1" fillId="0" borderId="0" xfId="0"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0" fontId="2" fillId="0" borderId="0" xfId="0" applyFont="1" applyAlignment="1">
      <alignment wrapText="1"/>
    </xf>
    <xf numFmtId="0" fontId="1" fillId="0" borderId="0" xfId="0" applyFont="1" applyAlignment="1">
      <alignment horizontal="right"/>
    </xf>
    <xf numFmtId="0" fontId="3" fillId="0" borderId="0" xfId="0" applyFont="1"/>
    <xf numFmtId="0" fontId="2" fillId="0" borderId="1" xfId="0" applyFont="1" applyBorder="1"/>
    <xf numFmtId="0" fontId="2" fillId="0" borderId="1" xfId="0" applyFont="1" applyBorder="1" applyAlignment="1">
      <alignment horizontal="left"/>
    </xf>
    <xf numFmtId="0" fontId="1" fillId="0" borderId="2" xfId="0" applyFont="1" applyBorder="1" applyAlignment="1">
      <alignment horizontal="right"/>
    </xf>
    <xf numFmtId="0" fontId="2" fillId="0" borderId="3" xfId="0" applyFont="1" applyBorder="1"/>
    <xf numFmtId="0" fontId="2" fillId="0" borderId="0" xfId="0" applyFont="1" applyAlignment="1">
      <alignment horizontal="center"/>
    </xf>
    <xf numFmtId="164" fontId="1" fillId="0" borderId="0" xfId="0" applyNumberFormat="1" applyFont="1" applyAlignment="1">
      <alignment horizontal="left"/>
    </xf>
    <xf numFmtId="6" fontId="2" fillId="0" borderId="0" xfId="0" applyNumberFormat="1" applyFont="1" applyAlignment="1">
      <alignment horizontal="left"/>
    </xf>
    <xf numFmtId="0" fontId="1" fillId="0" borderId="0" xfId="0" applyFont="1"/>
    <xf numFmtId="0" fontId="4" fillId="0" borderId="0" xfId="0" applyFont="1"/>
    <xf numFmtId="164" fontId="2" fillId="2" borderId="0" xfId="0" applyNumberFormat="1" applyFont="1" applyFill="1" applyAlignment="1">
      <alignment horizontal="left"/>
    </xf>
    <xf numFmtId="164" fontId="1" fillId="2" borderId="0" xfId="0" applyNumberFormat="1" applyFont="1" applyFill="1" applyAlignment="1">
      <alignment horizontal="left"/>
    </xf>
    <xf numFmtId="164" fontId="1" fillId="2" borderId="3" xfId="0" applyNumberFormat="1" applyFont="1" applyFill="1" applyBorder="1" applyAlignment="1">
      <alignment horizontal="left"/>
    </xf>
    <xf numFmtId="164" fontId="1" fillId="2" borderId="4" xfId="0" applyNumberFormat="1" applyFont="1" applyFill="1" applyBorder="1" applyAlignment="1">
      <alignment horizontal="left"/>
    </xf>
    <xf numFmtId="164" fontId="2" fillId="3" borderId="5" xfId="0" applyNumberFormat="1" applyFont="1" applyFill="1" applyBorder="1" applyAlignment="1">
      <alignment horizontal="left"/>
    </xf>
    <xf numFmtId="0" fontId="2" fillId="3" borderId="5" xfId="0" applyFont="1" applyFill="1" applyBorder="1" applyAlignment="1">
      <alignment horizontal="left"/>
    </xf>
    <xf numFmtId="0" fontId="2" fillId="0" borderId="0" xfId="0" applyFont="1" applyAlignment="1">
      <alignment horizontal="left" wrapText="1"/>
    </xf>
    <xf numFmtId="0" fontId="5" fillId="0" borderId="0" xfId="0" applyFont="1" applyAlignment="1">
      <alignment horizontal="right"/>
    </xf>
    <xf numFmtId="0" fontId="5" fillId="0" borderId="0" xfId="0" applyFont="1"/>
    <xf numFmtId="0" fontId="8" fillId="0" borderId="0" xfId="0" applyFont="1"/>
    <xf numFmtId="0" fontId="6" fillId="0" borderId="0" xfId="0" applyFont="1" applyAlignment="1">
      <alignment wrapText="1"/>
    </xf>
    <xf numFmtId="9" fontId="2" fillId="3" borderId="5" xfId="0" applyNumberFormat="1" applyFont="1" applyFill="1" applyBorder="1"/>
    <xf numFmtId="0" fontId="4" fillId="0" borderId="0" xfId="0" applyFont="1" applyAlignment="1">
      <alignment horizontal="left" wrapText="1"/>
    </xf>
    <xf numFmtId="0" fontId="9" fillId="0" borderId="0" xfId="0" applyFont="1" applyAlignment="1">
      <alignment horizontal="left"/>
    </xf>
    <xf numFmtId="165" fontId="0" fillId="0" borderId="0" xfId="0" applyNumberFormat="1"/>
    <xf numFmtId="10" fontId="2" fillId="0" borderId="0" xfId="0" applyNumberFormat="1" applyFont="1" applyAlignment="1">
      <alignment horizontal="left"/>
    </xf>
    <xf numFmtId="165" fontId="2" fillId="3" borderId="5" xfId="0" applyNumberFormat="1" applyFont="1" applyFill="1" applyBorder="1" applyAlignment="1">
      <alignment horizontal="left"/>
    </xf>
    <xf numFmtId="164" fontId="2" fillId="3" borderId="6" xfId="0" applyNumberFormat="1" applyFont="1" applyFill="1" applyBorder="1" applyAlignment="1">
      <alignment horizontal="left"/>
    </xf>
    <xf numFmtId="10" fontId="2" fillId="3" borderId="6" xfId="0" applyNumberFormat="1" applyFont="1" applyFill="1" applyBorder="1" applyAlignment="1">
      <alignment horizontal="left"/>
    </xf>
    <xf numFmtId="165" fontId="0" fillId="0" borderId="0" xfId="0" applyNumberFormat="1" applyAlignment="1">
      <alignment horizontal="left"/>
    </xf>
    <xf numFmtId="0" fontId="2" fillId="4" borderId="6" xfId="0" applyFont="1" applyFill="1" applyBorder="1" applyAlignment="1">
      <alignment horizontal="left"/>
    </xf>
    <xf numFmtId="49" fontId="2" fillId="3" borderId="5" xfId="0" applyNumberFormat="1" applyFont="1" applyFill="1" applyBorder="1" applyAlignment="1">
      <alignment horizontal="left"/>
    </xf>
    <xf numFmtId="0" fontId="2" fillId="0" borderId="0" xfId="0" applyFont="1" applyAlignment="1">
      <alignment horizontal="right"/>
    </xf>
    <xf numFmtId="0" fontId="6" fillId="0" borderId="0" xfId="0" applyFont="1" applyAlignment="1">
      <alignment horizontal="left"/>
    </xf>
    <xf numFmtId="164" fontId="2" fillId="3" borderId="5" xfId="3" applyNumberFormat="1" applyFont="1" applyFill="1" applyBorder="1" applyAlignment="1">
      <alignment horizontal="left"/>
    </xf>
    <xf numFmtId="0" fontId="10" fillId="0" borderId="0" xfId="2" applyFill="1"/>
    <xf numFmtId="0" fontId="2" fillId="3" borderId="5" xfId="0" applyFont="1" applyFill="1" applyBorder="1" applyAlignment="1">
      <alignment horizontal="left" wrapText="1"/>
    </xf>
    <xf numFmtId="166" fontId="2" fillId="3" borderId="5" xfId="1" applyNumberFormat="1" applyFont="1" applyFill="1" applyBorder="1"/>
    <xf numFmtId="9" fontId="2" fillId="3" borderId="5" xfId="1" applyFont="1" applyFill="1" applyBorder="1"/>
    <xf numFmtId="0" fontId="0" fillId="0" borderId="0" xfId="0" applyAlignment="1">
      <alignment vertical="top" wrapText="1"/>
    </xf>
    <xf numFmtId="0" fontId="1" fillId="0" borderId="9" xfId="0" applyFont="1" applyBorder="1" applyAlignment="1">
      <alignment horizontal="right"/>
    </xf>
    <xf numFmtId="0" fontId="2" fillId="0" borderId="9" xfId="0" applyFont="1" applyBorder="1"/>
    <xf numFmtId="164" fontId="2" fillId="0" borderId="9" xfId="0" applyNumberFormat="1" applyFont="1" applyBorder="1" applyAlignment="1">
      <alignment horizontal="left"/>
    </xf>
    <xf numFmtId="0" fontId="0" fillId="0" borderId="9" xfId="0" applyBorder="1"/>
    <xf numFmtId="0" fontId="0" fillId="0" borderId="9" xfId="0" applyBorder="1" applyAlignment="1">
      <alignment horizontal="left"/>
    </xf>
    <xf numFmtId="164" fontId="2" fillId="2" borderId="0" xfId="0" quotePrefix="1" applyNumberFormat="1" applyFont="1" applyFill="1" applyAlignment="1">
      <alignment horizontal="left"/>
    </xf>
    <xf numFmtId="0" fontId="1" fillId="0" borderId="10" xfId="0" applyFont="1" applyBorder="1" applyAlignment="1">
      <alignment horizontal="left"/>
    </xf>
    <xf numFmtId="0" fontId="1" fillId="0" borderId="1" xfId="0" applyFont="1" applyBorder="1" applyAlignment="1">
      <alignment horizontal="left"/>
    </xf>
    <xf numFmtId="0" fontId="1" fillId="0" borderId="11" xfId="0" applyFont="1" applyBorder="1" applyAlignment="1">
      <alignment horizontal="left"/>
    </xf>
    <xf numFmtId="0" fontId="1" fillId="0" borderId="12" xfId="0" applyFont="1" applyBorder="1"/>
    <xf numFmtId="0" fontId="1" fillId="0" borderId="13" xfId="0" applyFont="1" applyBorder="1"/>
    <xf numFmtId="0" fontId="0" fillId="0" borderId="12" xfId="0" applyBorder="1"/>
    <xf numFmtId="0" fontId="0" fillId="0" borderId="13" xfId="0" applyBorder="1"/>
    <xf numFmtId="164" fontId="2" fillId="2" borderId="13" xfId="0" applyNumberFormat="1" applyFont="1" applyFill="1" applyBorder="1" applyAlignment="1">
      <alignment horizontal="left"/>
    </xf>
    <xf numFmtId="164" fontId="1" fillId="2" borderId="12" xfId="0" applyNumberFormat="1" applyFont="1" applyFill="1" applyBorder="1" applyAlignment="1">
      <alignment horizontal="left"/>
    </xf>
    <xf numFmtId="164" fontId="1" fillId="2" borderId="13" xfId="0" applyNumberFormat="1" applyFont="1" applyFill="1" applyBorder="1" applyAlignment="1">
      <alignment horizontal="left"/>
    </xf>
    <xf numFmtId="0" fontId="0" fillId="0" borderId="14" xfId="0" applyBorder="1"/>
    <xf numFmtId="0" fontId="0" fillId="0" borderId="7" xfId="0" applyBorder="1"/>
    <xf numFmtId="0" fontId="0" fillId="0" borderId="15" xfId="0" applyBorder="1"/>
    <xf numFmtId="0" fontId="0" fillId="0" borderId="17" xfId="0" applyBorder="1"/>
    <xf numFmtId="0" fontId="1" fillId="0" borderId="18" xfId="0" applyFont="1" applyBorder="1"/>
    <xf numFmtId="0" fontId="0" fillId="0" borderId="16" xfId="0" applyBorder="1"/>
    <xf numFmtId="0" fontId="1" fillId="0" borderId="17" xfId="0" applyFont="1" applyBorder="1" applyAlignment="1">
      <alignment horizontal="left"/>
    </xf>
    <xf numFmtId="0" fontId="0" fillId="0" borderId="18" xfId="0" applyBorder="1"/>
    <xf numFmtId="0" fontId="2" fillId="0" borderId="0" xfId="0" applyFont="1" applyAlignment="1">
      <alignment vertical="center"/>
    </xf>
    <xf numFmtId="0" fontId="2" fillId="0" borderId="0" xfId="0" applyFont="1" applyAlignment="1">
      <alignment vertical="center" wrapText="1"/>
    </xf>
    <xf numFmtId="0" fontId="0" fillId="6" borderId="0" xfId="0" applyFill="1"/>
    <xf numFmtId="0" fontId="20" fillId="0" borderId="0" xfId="0" applyFont="1" applyAlignment="1">
      <alignment vertical="center"/>
    </xf>
    <xf numFmtId="6" fontId="20" fillId="0" borderId="0" xfId="0" applyNumberFormat="1" applyFont="1" applyAlignment="1">
      <alignment vertical="center" wrapText="1"/>
    </xf>
    <xf numFmtId="0" fontId="20" fillId="0" borderId="0" xfId="0" applyFont="1" applyAlignment="1">
      <alignment vertical="center" wrapText="1"/>
    </xf>
    <xf numFmtId="0" fontId="21" fillId="7" borderId="19" xfId="0" applyFont="1" applyFill="1" applyBorder="1" applyAlignment="1">
      <alignment vertical="center" wrapText="1"/>
    </xf>
    <xf numFmtId="0" fontId="21" fillId="7" borderId="20" xfId="0" applyFont="1" applyFill="1" applyBorder="1" applyAlignment="1">
      <alignment vertical="center" wrapText="1"/>
    </xf>
    <xf numFmtId="0" fontId="21" fillId="7" borderId="21" xfId="0" applyFont="1" applyFill="1" applyBorder="1" applyAlignment="1">
      <alignment vertical="center" wrapText="1"/>
    </xf>
    <xf numFmtId="0" fontId="20" fillId="0" borderId="22" xfId="0" applyFont="1" applyBorder="1" applyAlignment="1">
      <alignment vertical="center"/>
    </xf>
    <xf numFmtId="6" fontId="20" fillId="0" borderId="17" xfId="0" applyNumberFormat="1" applyFont="1" applyBorder="1" applyAlignment="1">
      <alignment vertical="center"/>
    </xf>
    <xf numFmtId="6" fontId="20" fillId="0" borderId="23" xfId="0" applyNumberFormat="1" applyFont="1" applyBorder="1" applyAlignment="1">
      <alignment vertical="center"/>
    </xf>
    <xf numFmtId="0" fontId="20" fillId="0" borderId="24" xfId="0" applyFont="1" applyBorder="1" applyAlignment="1">
      <alignment vertical="center"/>
    </xf>
    <xf numFmtId="6" fontId="20" fillId="0" borderId="25" xfId="0" applyNumberFormat="1" applyFont="1" applyBorder="1" applyAlignment="1">
      <alignment vertical="center"/>
    </xf>
    <xf numFmtId="6" fontId="20" fillId="0" borderId="26" xfId="0" applyNumberFormat="1" applyFont="1" applyBorder="1" applyAlignment="1">
      <alignment vertical="center"/>
    </xf>
    <xf numFmtId="0" fontId="2" fillId="6" borderId="0" xfId="0" applyFont="1" applyFill="1"/>
    <xf numFmtId="0" fontId="2" fillId="6" borderId="0" xfId="0" applyFont="1" applyFill="1" applyAlignment="1">
      <alignment wrapText="1"/>
    </xf>
    <xf numFmtId="0" fontId="4" fillId="0" borderId="0" xfId="0" applyFont="1" applyAlignment="1">
      <alignment horizontal="left" wrapText="1"/>
    </xf>
    <xf numFmtId="0" fontId="4" fillId="0" borderId="7" xfId="0" applyFont="1" applyBorder="1" applyAlignment="1">
      <alignment horizontal="left" wrapText="1"/>
    </xf>
    <xf numFmtId="0" fontId="4" fillId="0" borderId="0" xfId="0" applyFont="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xf>
    <xf numFmtId="0" fontId="4" fillId="0" borderId="8" xfId="0" applyFont="1" applyBorder="1" applyAlignment="1">
      <alignment horizontal="left" vertical="center" wrapText="1"/>
    </xf>
    <xf numFmtId="0" fontId="10" fillId="0" borderId="0" xfId="2" applyFill="1" applyAlignment="1">
      <alignment horizontal="left" wrapText="1"/>
    </xf>
    <xf numFmtId="0" fontId="0" fillId="6" borderId="0" xfId="0" applyFill="1" applyAlignment="1">
      <alignment horizontal="left" wrapText="1"/>
    </xf>
    <xf numFmtId="0" fontId="10" fillId="0" borderId="0" xfId="2" applyFill="1" applyBorder="1" applyAlignment="1">
      <alignment horizontal="left" wrapText="1"/>
    </xf>
    <xf numFmtId="0" fontId="15" fillId="5" borderId="0" xfId="0" applyFont="1" applyFill="1" applyAlignment="1">
      <alignment horizontal="left" vertical="top" wrapText="1"/>
    </xf>
  </cellXfs>
  <cellStyles count="4">
    <cellStyle name="Currency" xfId="3" builtinId="4"/>
    <cellStyle name="Hyperlink" xfId="2" builtinId="8"/>
    <cellStyle name="Normal" xfId="0" builtinId="0"/>
    <cellStyle name="Percent" xfId="1" builtinId="5"/>
  </cellStyles>
  <dxfs count="0"/>
  <tableStyles count="0" defaultTableStyle="TableStyleMedium9" defaultPivotStyle="PivotStyleLight16"/>
  <colors>
    <mruColors>
      <color rgb="FFFFFF99"/>
      <color rgb="FF0000FF"/>
      <color rgb="FFB9E4FF"/>
      <color rgb="FFCCECFF"/>
      <color rgb="FF0066FF"/>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grad.uw.edu/graduate-student-funding/funding-information-for-departments/administering-assistantships/ta-ra-salaries/" TargetMode="External"/><Relationship Id="rId7" Type="http://schemas.openxmlformats.org/officeDocument/2006/relationships/printerSettings" Target="../printerSettings/printerSettings1.bin"/><Relationship Id="rId2" Type="http://schemas.openxmlformats.org/officeDocument/2006/relationships/hyperlink" Target="https://finance.uw.edu/fr/fringe-benefit-load-rate" TargetMode="External"/><Relationship Id="rId1" Type="http://schemas.openxmlformats.org/officeDocument/2006/relationships/hyperlink" Target="https://environment.uw.edu/intranet/research/research-policies/gssa-salaries-graduate-operating-fees/" TargetMode="External"/><Relationship Id="rId6" Type="http://schemas.openxmlformats.org/officeDocument/2006/relationships/hyperlink" Target="https://grad.uw.edu/graduate-student-funding/funding-information-for-departments/administering-assistantships/ta-ra-salaries/" TargetMode="External"/><Relationship Id="rId5" Type="http://schemas.openxmlformats.org/officeDocument/2006/relationships/hyperlink" Target="https://grad.uw.edu/graduate-student-funding/funding-information-for-departments/administering-assistantships/ta-ra-salaries/" TargetMode="External"/><Relationship Id="rId4" Type="http://schemas.openxmlformats.org/officeDocument/2006/relationships/hyperlink" Target="https://grad.uw.edu/graduate-student-funding/funding-information-for-departments/administering-assistantships/ta-ra-salaries/"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39"/>
  <sheetViews>
    <sheetView tabSelected="1" topLeftCell="A31" zoomScaleNormal="100" workbookViewId="0">
      <selection activeCell="C51" sqref="C51"/>
    </sheetView>
  </sheetViews>
  <sheetFormatPr defaultRowHeight="12.45" outlineLevelRow="1" x14ac:dyDescent="0.2"/>
  <cols>
    <col min="1" max="1" width="31.375" customWidth="1"/>
    <col min="2" max="2" width="63.875" customWidth="1"/>
    <col min="3" max="3" width="9.125" customWidth="1"/>
    <col min="4" max="8" width="9.375" customWidth="1"/>
    <col min="9" max="9" width="8" customWidth="1"/>
    <col min="10" max="14" width="10.125" style="1" customWidth="1"/>
    <col min="15" max="15" width="13.375" style="1" customWidth="1"/>
  </cols>
  <sheetData>
    <row r="1" spans="1:24" x14ac:dyDescent="0.2">
      <c r="B1" s="2"/>
      <c r="C1" s="2"/>
      <c r="D1" s="2"/>
      <c r="E1" s="2"/>
      <c r="F1" s="2"/>
      <c r="G1" s="2"/>
      <c r="H1" s="2"/>
      <c r="I1" s="2"/>
      <c r="J1" s="3"/>
      <c r="K1" s="3"/>
      <c r="L1" s="3"/>
      <c r="M1" s="3"/>
      <c r="N1" s="3"/>
      <c r="O1" s="3"/>
    </row>
    <row r="2" spans="1:24" ht="15.05" x14ac:dyDescent="0.25">
      <c r="A2" s="8" t="s">
        <v>15</v>
      </c>
      <c r="B2" s="24"/>
      <c r="C2" s="17"/>
      <c r="D2" s="17"/>
      <c r="E2" s="17"/>
      <c r="F2" s="17"/>
      <c r="G2" s="17"/>
      <c r="H2" s="17"/>
      <c r="I2" s="9"/>
      <c r="J2" s="3"/>
      <c r="K2" s="3"/>
      <c r="L2" s="3"/>
      <c r="M2" s="3"/>
      <c r="N2" s="3"/>
      <c r="O2" s="3"/>
    </row>
    <row r="3" spans="1:24" ht="15.05" x14ac:dyDescent="0.25">
      <c r="A3" s="8" t="s">
        <v>45</v>
      </c>
      <c r="B3" s="24"/>
      <c r="C3" s="17"/>
      <c r="D3" s="17"/>
      <c r="E3" s="17"/>
      <c r="F3" s="17"/>
      <c r="G3" s="17"/>
      <c r="H3" s="17"/>
      <c r="I3" s="9"/>
      <c r="J3" s="3"/>
      <c r="K3" s="3"/>
      <c r="L3" s="3"/>
      <c r="M3" s="3"/>
      <c r="N3" s="3"/>
      <c r="O3" s="3"/>
    </row>
    <row r="4" spans="1:24" ht="13.1" x14ac:dyDescent="0.25">
      <c r="A4" s="8" t="s">
        <v>46</v>
      </c>
      <c r="B4" s="24"/>
      <c r="C4" s="2"/>
      <c r="D4" s="2"/>
      <c r="E4" s="2"/>
      <c r="F4" s="2"/>
      <c r="G4" s="2"/>
      <c r="H4" s="2"/>
      <c r="I4" s="2"/>
      <c r="J4" s="3"/>
      <c r="K4" s="3"/>
      <c r="L4" s="3"/>
      <c r="M4" s="3"/>
      <c r="N4" s="3"/>
      <c r="O4" s="3"/>
    </row>
    <row r="5" spans="1:24" ht="13.1" x14ac:dyDescent="0.25">
      <c r="A5" s="8" t="s">
        <v>14</v>
      </c>
      <c r="B5" s="24"/>
      <c r="C5" s="2"/>
      <c r="D5" s="2"/>
      <c r="E5" s="2"/>
      <c r="F5" s="2"/>
      <c r="G5" s="2"/>
      <c r="H5" s="2"/>
      <c r="K5" s="38"/>
      <c r="L5" s="38"/>
      <c r="M5" s="38"/>
    </row>
    <row r="6" spans="1:24" x14ac:dyDescent="0.2">
      <c r="A6" s="2"/>
      <c r="B6" s="14"/>
      <c r="C6" s="14"/>
      <c r="D6" s="14"/>
      <c r="E6" s="14"/>
      <c r="F6" s="14"/>
      <c r="G6" s="14"/>
      <c r="H6" s="14"/>
      <c r="K6" s="38"/>
    </row>
    <row r="7" spans="1:24" ht="12.8" customHeight="1" x14ac:dyDescent="0.2">
      <c r="A7" s="2"/>
      <c r="B7" s="2"/>
      <c r="C7" s="93" t="s">
        <v>17</v>
      </c>
      <c r="D7" s="92" t="s">
        <v>47</v>
      </c>
      <c r="E7" s="92" t="s">
        <v>48</v>
      </c>
      <c r="F7" s="92" t="s">
        <v>49</v>
      </c>
      <c r="G7" s="92" t="s">
        <v>50</v>
      </c>
      <c r="H7" s="92" t="s">
        <v>51</v>
      </c>
      <c r="I7" s="94" t="s">
        <v>16</v>
      </c>
      <c r="J7" s="3"/>
      <c r="K7" s="3"/>
      <c r="O7" s="3"/>
    </row>
    <row r="8" spans="1:24" ht="13.1" x14ac:dyDescent="0.25">
      <c r="A8" s="2"/>
      <c r="B8" s="14"/>
      <c r="C8" s="93"/>
      <c r="D8" s="92"/>
      <c r="E8" s="92"/>
      <c r="F8" s="92"/>
      <c r="G8" s="95"/>
      <c r="H8" s="95"/>
      <c r="I8" s="94"/>
      <c r="J8" s="4" t="s">
        <v>12</v>
      </c>
      <c r="K8" s="4" t="s">
        <v>3</v>
      </c>
      <c r="L8" s="4" t="s">
        <v>4</v>
      </c>
      <c r="M8" s="4" t="s">
        <v>5</v>
      </c>
      <c r="N8" s="4" t="s">
        <v>6</v>
      </c>
      <c r="O8" s="4" t="s">
        <v>2</v>
      </c>
      <c r="S8" s="55" t="s">
        <v>12</v>
      </c>
      <c r="T8" s="56" t="s">
        <v>3</v>
      </c>
      <c r="U8" s="56" t="s">
        <v>4</v>
      </c>
      <c r="V8" s="56" t="s">
        <v>5</v>
      </c>
      <c r="W8" s="56" t="s">
        <v>6</v>
      </c>
      <c r="X8" s="57" t="s">
        <v>2</v>
      </c>
    </row>
    <row r="9" spans="1:24" ht="13.1" x14ac:dyDescent="0.25">
      <c r="A9" s="8" t="s">
        <v>25</v>
      </c>
      <c r="B9" s="3" t="s">
        <v>22</v>
      </c>
      <c r="C9" s="36"/>
      <c r="D9" s="39"/>
      <c r="E9" s="39"/>
      <c r="F9" s="39"/>
      <c r="G9" s="39"/>
      <c r="H9" s="39"/>
      <c r="I9" s="37"/>
      <c r="J9" s="19">
        <f>C9*D9*I9*1.03</f>
        <v>0</v>
      </c>
      <c r="K9" s="19">
        <f>C9*E9*I9*1.03^2</f>
        <v>0</v>
      </c>
      <c r="L9" s="19">
        <f>C9*F9*I9*1.03^3</f>
        <v>0</v>
      </c>
      <c r="M9" s="19">
        <f>C9*G9*I9*1.03^4</f>
        <v>0</v>
      </c>
      <c r="N9" s="19">
        <f>C9*H9*I9*1.03^5</f>
        <v>0</v>
      </c>
      <c r="O9" s="19">
        <f>SUM(J9:N9)</f>
        <v>0</v>
      </c>
      <c r="S9" s="60"/>
      <c r="X9" s="61"/>
    </row>
    <row r="10" spans="1:24" ht="13.1" x14ac:dyDescent="0.25">
      <c r="A10" s="8"/>
      <c r="B10" s="3" t="s">
        <v>23</v>
      </c>
      <c r="C10" s="36"/>
      <c r="D10" s="39"/>
      <c r="E10" s="39"/>
      <c r="F10" s="39"/>
      <c r="G10" s="39"/>
      <c r="H10" s="39"/>
      <c r="I10" s="37"/>
      <c r="J10" s="19">
        <f t="shared" ref="J10:J20" si="0">C10*D10*I10*1.03</f>
        <v>0</v>
      </c>
      <c r="K10" s="19">
        <f t="shared" ref="K10:K18" si="1">C10*E10*I10*1.03^2</f>
        <v>0</v>
      </c>
      <c r="L10" s="19">
        <f t="shared" ref="L10:L18" si="2">C10*F10*I10*1.03^3</f>
        <v>0</v>
      </c>
      <c r="M10" s="19">
        <f t="shared" ref="M10:M18" si="3">C10*G10*I10*1.03^4</f>
        <v>0</v>
      </c>
      <c r="N10" s="19">
        <f t="shared" ref="N10:N18" si="4">C10*H10*I10*1.03^5</f>
        <v>0</v>
      </c>
      <c r="O10" s="19">
        <f>SUM(J10:N10)</f>
        <v>0</v>
      </c>
      <c r="S10" s="60"/>
      <c r="X10" s="61"/>
    </row>
    <row r="11" spans="1:24" ht="13.1" x14ac:dyDescent="0.25">
      <c r="A11" s="8"/>
      <c r="B11" s="3" t="s">
        <v>23</v>
      </c>
      <c r="C11" s="36"/>
      <c r="D11" s="39"/>
      <c r="E11" s="39"/>
      <c r="F11" s="39"/>
      <c r="G11" s="39"/>
      <c r="H11" s="39"/>
      <c r="I11" s="37"/>
      <c r="J11" s="19">
        <f t="shared" si="0"/>
        <v>0</v>
      </c>
      <c r="K11" s="19">
        <f t="shared" si="1"/>
        <v>0</v>
      </c>
      <c r="L11" s="19">
        <f t="shared" si="2"/>
        <v>0</v>
      </c>
      <c r="M11" s="19">
        <f t="shared" si="3"/>
        <v>0</v>
      </c>
      <c r="N11" s="19">
        <f t="shared" si="4"/>
        <v>0</v>
      </c>
      <c r="O11" s="19">
        <f t="shared" ref="O11:O16" si="5">SUM(J11:N11)</f>
        <v>0</v>
      </c>
      <c r="S11" s="60"/>
      <c r="X11" s="61"/>
    </row>
    <row r="12" spans="1:24" ht="13.1" x14ac:dyDescent="0.25">
      <c r="A12" s="8"/>
      <c r="B12" s="3" t="s">
        <v>23</v>
      </c>
      <c r="C12" s="36"/>
      <c r="D12" s="39"/>
      <c r="E12" s="39"/>
      <c r="F12" s="39"/>
      <c r="G12" s="39"/>
      <c r="H12" s="39"/>
      <c r="I12" s="37"/>
      <c r="J12" s="19">
        <f t="shared" si="0"/>
        <v>0</v>
      </c>
      <c r="K12" s="19">
        <f t="shared" si="1"/>
        <v>0</v>
      </c>
      <c r="L12" s="19">
        <f t="shared" si="2"/>
        <v>0</v>
      </c>
      <c r="M12" s="19">
        <f t="shared" si="3"/>
        <v>0</v>
      </c>
      <c r="N12" s="19">
        <f t="shared" si="4"/>
        <v>0</v>
      </c>
      <c r="O12" s="19">
        <f t="shared" si="5"/>
        <v>0</v>
      </c>
      <c r="S12" s="60"/>
      <c r="X12" s="61"/>
    </row>
    <row r="13" spans="1:24" ht="13.1" outlineLevel="1" x14ac:dyDescent="0.25">
      <c r="A13" s="8"/>
      <c r="B13" s="3" t="s">
        <v>23</v>
      </c>
      <c r="C13" s="36"/>
      <c r="D13" s="39"/>
      <c r="E13" s="39"/>
      <c r="F13" s="39"/>
      <c r="G13" s="39"/>
      <c r="H13" s="39"/>
      <c r="I13" s="37"/>
      <c r="J13" s="19">
        <f t="shared" si="0"/>
        <v>0</v>
      </c>
      <c r="K13" s="19">
        <f t="shared" si="1"/>
        <v>0</v>
      </c>
      <c r="L13" s="19">
        <f t="shared" si="2"/>
        <v>0</v>
      </c>
      <c r="M13" s="19">
        <f t="shared" si="3"/>
        <v>0</v>
      </c>
      <c r="N13" s="19">
        <f t="shared" si="4"/>
        <v>0</v>
      </c>
      <c r="O13" s="19">
        <f t="shared" si="5"/>
        <v>0</v>
      </c>
      <c r="S13" s="58" t="s">
        <v>66</v>
      </c>
      <c r="X13" s="61"/>
    </row>
    <row r="14" spans="1:24" ht="12.8" customHeight="1" outlineLevel="1" x14ac:dyDescent="0.25">
      <c r="A14" s="8"/>
      <c r="B14" s="3" t="s">
        <v>69</v>
      </c>
      <c r="C14" s="36"/>
      <c r="D14" s="39"/>
      <c r="E14" s="39"/>
      <c r="F14" s="39"/>
      <c r="G14" s="39"/>
      <c r="H14" s="39"/>
      <c r="I14" s="37"/>
      <c r="J14" s="19">
        <f>C14*D14*I14*1.03</f>
        <v>0</v>
      </c>
      <c r="K14" s="19">
        <f>C14*E14*I14*1.03^2</f>
        <v>0</v>
      </c>
      <c r="L14" s="19">
        <f>C14*F14*I14*1.03^3</f>
        <v>0</v>
      </c>
      <c r="M14" s="19">
        <f>C14*G14*I14*1.03^4</f>
        <v>0</v>
      </c>
      <c r="N14" s="19">
        <f>C14*H14*I14*1.03^5</f>
        <v>0</v>
      </c>
      <c r="O14" s="19">
        <f>SUM(J14:N14)</f>
        <v>0</v>
      </c>
      <c r="S14" s="23"/>
      <c r="T14" s="23"/>
      <c r="U14" s="23"/>
      <c r="V14" s="23"/>
      <c r="W14" s="23"/>
      <c r="X14" s="62">
        <f>SUM(S14:W14)</f>
        <v>0</v>
      </c>
    </row>
    <row r="15" spans="1:24" ht="12.8" customHeight="1" outlineLevel="1" x14ac:dyDescent="0.25">
      <c r="A15" s="8"/>
      <c r="B15" s="3" t="s">
        <v>69</v>
      </c>
      <c r="C15" s="36"/>
      <c r="D15" s="39"/>
      <c r="E15" s="39"/>
      <c r="F15" s="39"/>
      <c r="G15" s="39"/>
      <c r="H15" s="39"/>
      <c r="I15" s="37"/>
      <c r="J15" s="19">
        <f>C15*D15*I15*1.03</f>
        <v>0</v>
      </c>
      <c r="K15" s="19">
        <f>C15*E15*I15*1.03^2</f>
        <v>0</v>
      </c>
      <c r="L15" s="19">
        <f>C15*F15*I15*1.03^3</f>
        <v>0</v>
      </c>
      <c r="M15" s="19">
        <f>C15*G15*I15*1.03^4</f>
        <v>0</v>
      </c>
      <c r="N15" s="19">
        <f>C15*H15*I15*1.03^5</f>
        <v>0</v>
      </c>
      <c r="O15" s="19">
        <f t="shared" si="5"/>
        <v>0</v>
      </c>
      <c r="S15" s="23"/>
      <c r="T15" s="23"/>
      <c r="U15" s="23"/>
      <c r="V15" s="23"/>
      <c r="W15" s="23"/>
      <c r="X15" s="62">
        <f>SUM(S15:W15)</f>
        <v>0</v>
      </c>
    </row>
    <row r="16" spans="1:24" ht="12.8" customHeight="1" outlineLevel="1" x14ac:dyDescent="0.25">
      <c r="A16" s="8"/>
      <c r="B16" s="3" t="s">
        <v>69</v>
      </c>
      <c r="C16" s="36"/>
      <c r="D16" s="39"/>
      <c r="E16" s="39"/>
      <c r="F16" s="39"/>
      <c r="G16" s="39"/>
      <c r="H16" s="39"/>
      <c r="I16" s="37"/>
      <c r="J16" s="19">
        <f>C16*D16*I16*1.03</f>
        <v>0</v>
      </c>
      <c r="K16" s="19">
        <f>C16*E16*I16*1.03^2</f>
        <v>0</v>
      </c>
      <c r="L16" s="19">
        <f>C16*F16*I16*1.03^3</f>
        <v>0</v>
      </c>
      <c r="M16" s="19">
        <f>C16*G16*I16*1.03^4</f>
        <v>0</v>
      </c>
      <c r="N16" s="19">
        <f>C16*H16*I16*1.03^5</f>
        <v>0</v>
      </c>
      <c r="O16" s="19">
        <f t="shared" si="5"/>
        <v>0</v>
      </c>
      <c r="S16" s="23"/>
      <c r="T16" s="23"/>
      <c r="U16" s="23"/>
      <c r="V16" s="23"/>
      <c r="W16" s="23"/>
      <c r="X16" s="62">
        <f>SUM(S16:W16)</f>
        <v>0</v>
      </c>
    </row>
    <row r="17" spans="1:24" ht="12.8" customHeight="1" outlineLevel="1" x14ac:dyDescent="0.25">
      <c r="A17" s="8"/>
      <c r="B17" s="3" t="s">
        <v>69</v>
      </c>
      <c r="C17" s="36"/>
      <c r="D17" s="39"/>
      <c r="E17" s="39"/>
      <c r="F17" s="39"/>
      <c r="G17" s="39"/>
      <c r="H17" s="39"/>
      <c r="I17" s="37"/>
      <c r="J17" s="19">
        <f>C17*D17*I17*1.03</f>
        <v>0</v>
      </c>
      <c r="K17" s="19">
        <f>C17*E17*I17*1.03^2</f>
        <v>0</v>
      </c>
      <c r="L17" s="19">
        <f>C17*F17*I17*1.03^3</f>
        <v>0</v>
      </c>
      <c r="M17" s="19">
        <f>C17*G17*I17*1.03^4</f>
        <v>0</v>
      </c>
      <c r="N17" s="19">
        <f>C17*H17*I17*1.03^5</f>
        <v>0</v>
      </c>
      <c r="O17" s="19">
        <f t="shared" ref="O17:O30" si="6">SUM(J17:N17)</f>
        <v>0</v>
      </c>
      <c r="S17" s="63">
        <f t="shared" ref="S17:X17" si="7">SUM(S14:S16)</f>
        <v>0</v>
      </c>
      <c r="T17" s="20">
        <f t="shared" si="7"/>
        <v>0</v>
      </c>
      <c r="U17" s="20">
        <f t="shared" si="7"/>
        <v>0</v>
      </c>
      <c r="V17" s="20">
        <f t="shared" si="7"/>
        <v>0</v>
      </c>
      <c r="W17" s="20">
        <f t="shared" si="7"/>
        <v>0</v>
      </c>
      <c r="X17" s="64">
        <f t="shared" si="7"/>
        <v>0</v>
      </c>
    </row>
    <row r="18" spans="1:24" ht="12.8" customHeight="1" x14ac:dyDescent="0.25">
      <c r="A18" s="8"/>
      <c r="B18" s="3" t="s">
        <v>20</v>
      </c>
      <c r="C18" s="36"/>
      <c r="D18" s="39"/>
      <c r="E18" s="39"/>
      <c r="F18" s="39"/>
      <c r="G18" s="39"/>
      <c r="H18" s="39"/>
      <c r="I18" s="37"/>
      <c r="J18" s="19">
        <f t="shared" si="0"/>
        <v>0</v>
      </c>
      <c r="K18" s="19">
        <f t="shared" si="1"/>
        <v>0</v>
      </c>
      <c r="L18" s="19">
        <f t="shared" si="2"/>
        <v>0</v>
      </c>
      <c r="M18" s="19">
        <f t="shared" si="3"/>
        <v>0</v>
      </c>
      <c r="N18" s="19">
        <f t="shared" si="4"/>
        <v>0</v>
      </c>
      <c r="O18" s="19">
        <f t="shared" si="6"/>
        <v>0</v>
      </c>
      <c r="S18" s="60"/>
      <c r="X18" s="61"/>
    </row>
    <row r="19" spans="1:24" ht="13.1" x14ac:dyDescent="0.25">
      <c r="A19" s="8"/>
      <c r="B19" s="3" t="s">
        <v>20</v>
      </c>
      <c r="C19" s="36"/>
      <c r="D19" s="39"/>
      <c r="E19" s="39"/>
      <c r="F19" s="39"/>
      <c r="G19" s="39"/>
      <c r="H19" s="39"/>
      <c r="I19" s="37"/>
      <c r="J19" s="19">
        <f t="shared" si="0"/>
        <v>0</v>
      </c>
      <c r="K19" s="19">
        <f>C19*E19*I19*1.03^2</f>
        <v>0</v>
      </c>
      <c r="L19" s="19">
        <f>C19*F19*I19*1.03^3</f>
        <v>0</v>
      </c>
      <c r="M19" s="19">
        <f>C19*G19*I19*1.03^4</f>
        <v>0</v>
      </c>
      <c r="N19" s="19">
        <f>C19*H19*I19*1.03^5</f>
        <v>0</v>
      </c>
      <c r="O19" s="19">
        <f t="shared" si="6"/>
        <v>0</v>
      </c>
      <c r="S19" s="60"/>
      <c r="X19" s="61"/>
    </row>
    <row r="20" spans="1:24" ht="12.8" customHeight="1" x14ac:dyDescent="0.25">
      <c r="A20" s="8"/>
      <c r="B20" s="3" t="s">
        <v>20</v>
      </c>
      <c r="C20" s="36"/>
      <c r="D20" s="39"/>
      <c r="E20" s="39"/>
      <c r="F20" s="39"/>
      <c r="G20" s="39"/>
      <c r="H20" s="39"/>
      <c r="I20" s="37"/>
      <c r="J20" s="19">
        <f t="shared" si="0"/>
        <v>0</v>
      </c>
      <c r="K20" s="19">
        <f>C20*E20*I20*1.03^2</f>
        <v>0</v>
      </c>
      <c r="L20" s="19">
        <f>C20*F20*I20*1.03^3</f>
        <v>0</v>
      </c>
      <c r="M20" s="19">
        <f>C20*G20*I20*1.03^4</f>
        <v>0</v>
      </c>
      <c r="N20" s="19">
        <f>C20*H20*I20*1.03^5</f>
        <v>0</v>
      </c>
      <c r="O20" s="19">
        <f t="shared" si="6"/>
        <v>0</v>
      </c>
      <c r="S20" s="60"/>
      <c r="X20" s="61"/>
    </row>
    <row r="21" spans="1:24" ht="13.1" x14ac:dyDescent="0.25">
      <c r="A21" s="8"/>
      <c r="B21" s="3" t="s">
        <v>20</v>
      </c>
      <c r="C21" s="36"/>
      <c r="D21" s="39"/>
      <c r="E21" s="39"/>
      <c r="F21" s="39"/>
      <c r="G21" s="39"/>
      <c r="H21" s="39"/>
      <c r="I21" s="37"/>
      <c r="J21" s="19">
        <f>C21*D21*I21*1.03</f>
        <v>0</v>
      </c>
      <c r="K21" s="19">
        <f>C21*E21*I21*1.03^2</f>
        <v>0</v>
      </c>
      <c r="L21" s="19">
        <f>C21*F21*I21*1.03^3</f>
        <v>0</v>
      </c>
      <c r="M21" s="19">
        <f>C21*G21*I21*1.03^4</f>
        <v>0</v>
      </c>
      <c r="N21" s="19">
        <f>C21*H21*I21*1.03^5</f>
        <v>0</v>
      </c>
      <c r="O21" s="19">
        <f t="shared" si="6"/>
        <v>0</v>
      </c>
      <c r="S21" s="60"/>
      <c r="X21" s="61"/>
    </row>
    <row r="22" spans="1:24" ht="12.8" customHeight="1" x14ac:dyDescent="0.25">
      <c r="A22" s="8"/>
      <c r="B22" s="3" t="s">
        <v>21</v>
      </c>
      <c r="C22" s="36"/>
      <c r="D22" s="39"/>
      <c r="E22" s="39"/>
      <c r="F22" s="39"/>
      <c r="G22" s="39"/>
      <c r="H22" s="39"/>
      <c r="I22" s="37"/>
      <c r="J22" s="19">
        <f>C22*D22*I22*1.035</f>
        <v>0</v>
      </c>
      <c r="K22" s="19">
        <f>(C22*E22*I22*1.035)*1.01</f>
        <v>0</v>
      </c>
      <c r="L22" s="19">
        <f>(C22*F22*I22*1.035)*1.01*1.03</f>
        <v>0</v>
      </c>
      <c r="M22" s="19">
        <f>((C22*G22*I22*1.035)*1.01)*1.03^2</f>
        <v>0</v>
      </c>
      <c r="N22" s="19">
        <f>((C22*H22*I22*1.035)*1.01)*1.03^3</f>
        <v>0</v>
      </c>
      <c r="O22" s="19">
        <f t="shared" si="6"/>
        <v>0</v>
      </c>
      <c r="S22" s="60"/>
      <c r="X22" s="61"/>
    </row>
    <row r="23" spans="1:24" ht="12.8" customHeight="1" x14ac:dyDescent="0.25">
      <c r="A23" s="8"/>
      <c r="B23" s="3" t="s">
        <v>21</v>
      </c>
      <c r="C23" s="36"/>
      <c r="D23" s="39"/>
      <c r="E23" s="39"/>
      <c r="F23" s="39"/>
      <c r="G23" s="39"/>
      <c r="H23" s="39"/>
      <c r="I23" s="37"/>
      <c r="J23" s="19">
        <f>C23*D23*I23*1.035</f>
        <v>0</v>
      </c>
      <c r="K23" s="19">
        <f>(C23*E23*I23*1.035)*1.01</f>
        <v>0</v>
      </c>
      <c r="L23" s="19">
        <f>(C23*F23*I23*1.035)*1.01*1.03</f>
        <v>0</v>
      </c>
      <c r="M23" s="19">
        <f>((C23*G23*I23*1.035)*1.01)*1.03^2</f>
        <v>0</v>
      </c>
      <c r="N23" s="19">
        <f>((C23*H23*I23*1.035)*1.01)*1.03^3</f>
        <v>0</v>
      </c>
      <c r="O23" s="19">
        <f t="shared" si="6"/>
        <v>0</v>
      </c>
      <c r="S23" s="60"/>
      <c r="X23" s="61"/>
    </row>
    <row r="24" spans="1:24" ht="12.8" customHeight="1" x14ac:dyDescent="0.25">
      <c r="A24" s="8"/>
      <c r="B24" s="3" t="s">
        <v>21</v>
      </c>
      <c r="C24" s="36"/>
      <c r="D24" s="39"/>
      <c r="E24" s="39"/>
      <c r="F24" s="39"/>
      <c r="G24" s="39"/>
      <c r="H24" s="39"/>
      <c r="I24" s="37"/>
      <c r="J24" s="19">
        <f>C24*D24*I24*1.035</f>
        <v>0</v>
      </c>
      <c r="K24" s="19">
        <f>(C24*E24*I24*1.035)*1.01</f>
        <v>0</v>
      </c>
      <c r="L24" s="19">
        <f>(C24*F24*I24*1.035)*1.01*1.03</f>
        <v>0</v>
      </c>
      <c r="M24" s="19">
        <f>((C24*G24*I24*1.035)*1.01)*1.03^2</f>
        <v>0</v>
      </c>
      <c r="N24" s="19">
        <f>((C24*H24*I24*1.035)*1.01)*1.03^3</f>
        <v>0</v>
      </c>
      <c r="O24" s="19">
        <f t="shared" si="6"/>
        <v>0</v>
      </c>
      <c r="S24" s="60"/>
      <c r="X24" s="61"/>
    </row>
    <row r="25" spans="1:24" ht="12.8" customHeight="1" x14ac:dyDescent="0.25">
      <c r="A25" s="8"/>
      <c r="B25" s="3" t="s">
        <v>21</v>
      </c>
      <c r="C25" s="36"/>
      <c r="D25" s="39"/>
      <c r="E25" s="39"/>
      <c r="F25" s="39"/>
      <c r="G25" s="39"/>
      <c r="H25" s="39"/>
      <c r="I25" s="37"/>
      <c r="J25" s="19">
        <f>C25*D25*I25*1.035</f>
        <v>0</v>
      </c>
      <c r="K25" s="19">
        <f>(C25*E25*I25*1.035)*1.01</f>
        <v>0</v>
      </c>
      <c r="L25" s="19">
        <f>(C25*F25*I25*1.035)*1.01*1.03</f>
        <v>0</v>
      </c>
      <c r="M25" s="19">
        <f>((C25*G25*I25*1.035)*1.01)*1.03^2</f>
        <v>0</v>
      </c>
      <c r="N25" s="19">
        <f>((C25*H25*I25*1.035)*1.01)*1.03^3</f>
        <v>0</v>
      </c>
      <c r="O25" s="19">
        <f t="shared" si="6"/>
        <v>0</v>
      </c>
      <c r="R25" s="33"/>
      <c r="S25" s="60"/>
      <c r="X25" s="61"/>
    </row>
    <row r="26" spans="1:24" ht="13.1" x14ac:dyDescent="0.25">
      <c r="A26" s="8"/>
      <c r="B26" s="3" t="s">
        <v>98</v>
      </c>
      <c r="C26" s="36"/>
      <c r="D26" s="39"/>
      <c r="E26" s="39"/>
      <c r="F26" s="39"/>
      <c r="G26" s="39"/>
      <c r="H26" s="39"/>
      <c r="I26" s="37"/>
      <c r="J26" s="19">
        <f>C26*D26*I26*1.03</f>
        <v>0</v>
      </c>
      <c r="K26" s="19">
        <f>C26*E26*I26*1.03^2</f>
        <v>0</v>
      </c>
      <c r="L26" s="19">
        <f>C26*F26*I26*1.03^3</f>
        <v>0</v>
      </c>
      <c r="M26" s="19">
        <f>C26*G26*I26*1.03^4</f>
        <v>0</v>
      </c>
      <c r="N26" s="19">
        <f>((C26*H26*I26*1.035)*1.01)*1.03^3</f>
        <v>0</v>
      </c>
      <c r="O26" s="19">
        <f t="shared" si="6"/>
        <v>0</v>
      </c>
      <c r="S26" s="60"/>
      <c r="X26" s="61"/>
    </row>
    <row r="27" spans="1:24" ht="13.1" x14ac:dyDescent="0.25">
      <c r="A27" s="8"/>
      <c r="B27" s="3" t="s">
        <v>98</v>
      </c>
      <c r="C27" s="36"/>
      <c r="D27" s="39"/>
      <c r="E27" s="39"/>
      <c r="F27" s="39"/>
      <c r="G27" s="39"/>
      <c r="H27" s="39"/>
      <c r="I27" s="37"/>
      <c r="J27" s="19">
        <f>C27*D27*I27*1.03</f>
        <v>0</v>
      </c>
      <c r="K27" s="19">
        <f>C27*E27*I27*1.03^2</f>
        <v>0</v>
      </c>
      <c r="L27" s="19">
        <f>C27*F27*I27*1.03^3</f>
        <v>0</v>
      </c>
      <c r="M27" s="19">
        <f>C27*G27*I27*1.03^4</f>
        <v>0</v>
      </c>
      <c r="N27" s="19">
        <f>C27*H27*I27*1.03^5</f>
        <v>0</v>
      </c>
      <c r="O27" s="19">
        <f t="shared" si="6"/>
        <v>0</v>
      </c>
      <c r="S27" s="60"/>
      <c r="X27" s="61"/>
    </row>
    <row r="28" spans="1:24" ht="13.1" x14ac:dyDescent="0.25">
      <c r="A28" s="8"/>
      <c r="B28" s="3" t="s">
        <v>98</v>
      </c>
      <c r="C28" s="36"/>
      <c r="D28" s="39"/>
      <c r="E28" s="39"/>
      <c r="F28" s="39"/>
      <c r="G28" s="39"/>
      <c r="H28" s="39"/>
      <c r="I28" s="37"/>
      <c r="J28" s="19">
        <f>C28*D28*I28*1.03</f>
        <v>0</v>
      </c>
      <c r="K28" s="19">
        <f>C28*E28*I28*1.03^2</f>
        <v>0</v>
      </c>
      <c r="L28" s="19">
        <f>C28*F28*I28*1.03^3</f>
        <v>0</v>
      </c>
      <c r="M28" s="19">
        <f>C28*G28*I28*1.03^4</f>
        <v>0</v>
      </c>
      <c r="N28" s="19">
        <f>C28*H28*I28*1.03^5</f>
        <v>0</v>
      </c>
      <c r="O28" s="19">
        <f t="shared" si="6"/>
        <v>0</v>
      </c>
      <c r="S28" s="60"/>
      <c r="X28" s="61"/>
    </row>
    <row r="29" spans="1:24" ht="12.8" customHeight="1" x14ac:dyDescent="0.25">
      <c r="A29" s="8"/>
      <c r="B29" s="3" t="s">
        <v>98</v>
      </c>
      <c r="C29" s="36"/>
      <c r="D29" s="39"/>
      <c r="E29" s="39"/>
      <c r="F29" s="39"/>
      <c r="G29" s="39"/>
      <c r="H29" s="39"/>
      <c r="I29" s="37"/>
      <c r="J29" s="19">
        <f>C29*D29*I29*1.03</f>
        <v>0</v>
      </c>
      <c r="K29" s="19">
        <f>C29*E29*I29*1.03^2</f>
        <v>0</v>
      </c>
      <c r="L29" s="19">
        <f>C29*F29*I29*1.03^3</f>
        <v>0</v>
      </c>
      <c r="M29" s="19">
        <f>C29*G29*I29*1.03^4</f>
        <v>0</v>
      </c>
      <c r="N29" s="19">
        <f>C29*H29*I29*1.03^5</f>
        <v>0</v>
      </c>
      <c r="O29" s="19">
        <f t="shared" si="6"/>
        <v>0</v>
      </c>
      <c r="S29" s="60"/>
      <c r="X29" s="61"/>
    </row>
    <row r="30" spans="1:24" ht="13.1" x14ac:dyDescent="0.25">
      <c r="A30" s="8"/>
      <c r="B30" s="44" t="s">
        <v>99</v>
      </c>
      <c r="C30" s="36">
        <v>6270</v>
      </c>
      <c r="D30" s="39"/>
      <c r="E30" s="39"/>
      <c r="F30" s="39"/>
      <c r="G30" s="39"/>
      <c r="H30" s="39"/>
      <c r="I30" s="37">
        <v>0.5</v>
      </c>
      <c r="J30" s="19">
        <f>C30*D30*I30*1.1</f>
        <v>0</v>
      </c>
      <c r="K30" s="19">
        <f>C30*E30*I30*1.1^2</f>
        <v>0</v>
      </c>
      <c r="L30" s="19">
        <f t="shared" ref="L30:L37" si="8">(C30*F30*I30*1.1^2)*1.03</f>
        <v>0</v>
      </c>
      <c r="M30" s="19">
        <f t="shared" ref="M30:M37" si="9">(C30*G30*I30*1.1^2)*1.03^2</f>
        <v>0</v>
      </c>
      <c r="N30" s="19">
        <f t="shared" ref="N30:N37" si="10">(C30*H30*I30*1.1^2)*1.03^3</f>
        <v>0</v>
      </c>
      <c r="O30" s="19">
        <f t="shared" si="6"/>
        <v>0</v>
      </c>
      <c r="S30" s="60"/>
      <c r="X30" s="61"/>
    </row>
    <row r="31" spans="1:24" ht="12.8" customHeight="1" x14ac:dyDescent="0.25">
      <c r="A31" s="8"/>
      <c r="B31" s="44" t="s">
        <v>99</v>
      </c>
      <c r="C31" s="36">
        <v>6270</v>
      </c>
      <c r="D31" s="39"/>
      <c r="E31" s="39"/>
      <c r="F31" s="39"/>
      <c r="G31" s="39"/>
      <c r="H31" s="39"/>
      <c r="I31" s="37">
        <v>0.5</v>
      </c>
      <c r="J31" s="19">
        <f>C31*D31*I31*1.1</f>
        <v>0</v>
      </c>
      <c r="K31" s="19">
        <f>C31*E31*I31*1.1^2</f>
        <v>0</v>
      </c>
      <c r="L31" s="19">
        <f t="shared" si="8"/>
        <v>0</v>
      </c>
      <c r="M31" s="19">
        <f t="shared" si="9"/>
        <v>0</v>
      </c>
      <c r="N31" s="19">
        <f t="shared" si="10"/>
        <v>0</v>
      </c>
      <c r="O31" s="19">
        <f t="shared" ref="O31:O36" si="11">SUM(J31:N31)</f>
        <v>0</v>
      </c>
      <c r="S31" s="60"/>
      <c r="X31" s="61"/>
    </row>
    <row r="32" spans="1:24" ht="12.8" customHeight="1" thickBot="1" x14ac:dyDescent="0.3">
      <c r="A32" s="8"/>
      <c r="B32" s="44" t="s">
        <v>99</v>
      </c>
      <c r="C32" s="36">
        <v>6270</v>
      </c>
      <c r="D32" s="39"/>
      <c r="E32" s="39"/>
      <c r="F32" s="39"/>
      <c r="G32" s="39"/>
      <c r="H32" s="39"/>
      <c r="I32" s="37">
        <v>0.5</v>
      </c>
      <c r="J32" s="19">
        <f>C32*D32*I32*1.1</f>
        <v>0</v>
      </c>
      <c r="K32" s="19">
        <f>C32*E32*I32*1.1^2</f>
        <v>0</v>
      </c>
      <c r="L32" s="19">
        <f t="shared" si="8"/>
        <v>0</v>
      </c>
      <c r="M32" s="19">
        <f t="shared" si="9"/>
        <v>0</v>
      </c>
      <c r="N32" s="19">
        <f t="shared" si="10"/>
        <v>0</v>
      </c>
      <c r="O32" s="19">
        <f t="shared" si="11"/>
        <v>0</v>
      </c>
      <c r="S32" s="60"/>
      <c r="X32" s="61"/>
    </row>
    <row r="33" spans="1:24" ht="12.8" customHeight="1" x14ac:dyDescent="0.25">
      <c r="A33" s="8"/>
      <c r="B33" s="44" t="s">
        <v>99</v>
      </c>
      <c r="C33" s="36">
        <v>6270</v>
      </c>
      <c r="D33" s="39"/>
      <c r="E33" s="39"/>
      <c r="F33" s="39"/>
      <c r="G33" s="39"/>
      <c r="H33" s="39"/>
      <c r="I33" s="37">
        <v>0.5</v>
      </c>
      <c r="J33" s="19">
        <f>C33*D33*I33*1.1</f>
        <v>0</v>
      </c>
      <c r="K33" s="19">
        <f>C33*E33*I33*1.1^2</f>
        <v>0</v>
      </c>
      <c r="L33" s="19">
        <f t="shared" si="8"/>
        <v>0</v>
      </c>
      <c r="M33" s="19">
        <f t="shared" si="9"/>
        <v>0</v>
      </c>
      <c r="N33" s="19">
        <f t="shared" si="10"/>
        <v>0</v>
      </c>
      <c r="O33" s="19">
        <f t="shared" si="11"/>
        <v>0</v>
      </c>
      <c r="P33" s="68"/>
      <c r="Q33" s="68"/>
      <c r="R33" s="68"/>
      <c r="S33" s="69" t="s">
        <v>67</v>
      </c>
      <c r="T33" s="68"/>
      <c r="U33" s="68"/>
      <c r="V33" s="68"/>
      <c r="W33" s="68"/>
      <c r="X33" s="70"/>
    </row>
    <row r="34" spans="1:24" ht="13.1" x14ac:dyDescent="0.25">
      <c r="A34" s="8"/>
      <c r="B34" s="44" t="s">
        <v>100</v>
      </c>
      <c r="C34" s="36">
        <v>7408.5749999999998</v>
      </c>
      <c r="D34" s="39"/>
      <c r="E34" s="39"/>
      <c r="F34" s="39"/>
      <c r="G34" s="39"/>
      <c r="H34" s="39"/>
      <c r="I34" s="37"/>
      <c r="J34" s="19">
        <f t="shared" ref="J34:J37" si="12">C34*D34*I34*1.1</f>
        <v>0</v>
      </c>
      <c r="K34" s="19">
        <f t="shared" ref="K34:K37" si="13">C34*E34*I34*1.1^2</f>
        <v>0</v>
      </c>
      <c r="L34" s="19">
        <f t="shared" si="8"/>
        <v>0</v>
      </c>
      <c r="M34" s="19">
        <f t="shared" si="9"/>
        <v>0</v>
      </c>
      <c r="N34" s="19">
        <f t="shared" si="10"/>
        <v>0</v>
      </c>
      <c r="O34" s="19">
        <f t="shared" si="11"/>
        <v>0</v>
      </c>
      <c r="S34" s="63">
        <f>S17+J81</f>
        <v>0</v>
      </c>
      <c r="T34" s="20">
        <f>T17+K81</f>
        <v>0</v>
      </c>
      <c r="U34" s="20">
        <f>U17+L81</f>
        <v>0</v>
      </c>
      <c r="V34" s="20">
        <f>V17+M81</f>
        <v>0</v>
      </c>
      <c r="W34" s="20">
        <f>W17+N81</f>
        <v>0</v>
      </c>
      <c r="X34" s="64">
        <f>SUM(S34:W34)</f>
        <v>0</v>
      </c>
    </row>
    <row r="35" spans="1:24" ht="13.1" x14ac:dyDescent="0.25">
      <c r="A35" s="8"/>
      <c r="B35" s="44" t="s">
        <v>100</v>
      </c>
      <c r="C35" s="36"/>
      <c r="D35" s="39"/>
      <c r="E35" s="39"/>
      <c r="F35" s="39"/>
      <c r="G35" s="39"/>
      <c r="H35" s="39"/>
      <c r="I35" s="37"/>
      <c r="J35" s="19">
        <f t="shared" si="12"/>
        <v>0</v>
      </c>
      <c r="K35" s="19">
        <f t="shared" si="13"/>
        <v>0</v>
      </c>
      <c r="L35" s="19">
        <f t="shared" si="8"/>
        <v>0</v>
      </c>
      <c r="M35" s="19">
        <f t="shared" si="9"/>
        <v>0</v>
      </c>
      <c r="N35" s="19">
        <f t="shared" si="10"/>
        <v>0</v>
      </c>
      <c r="O35" s="19">
        <f t="shared" si="11"/>
        <v>0</v>
      </c>
      <c r="S35" s="60"/>
      <c r="X35" s="61"/>
    </row>
    <row r="36" spans="1:24" ht="13.1" x14ac:dyDescent="0.25">
      <c r="A36" s="8"/>
      <c r="B36" s="44" t="s">
        <v>100</v>
      </c>
      <c r="C36" s="36"/>
      <c r="D36" s="39"/>
      <c r="E36" s="39"/>
      <c r="F36" s="39"/>
      <c r="G36" s="39"/>
      <c r="H36" s="39"/>
      <c r="I36" s="37"/>
      <c r="J36" s="19">
        <f t="shared" si="12"/>
        <v>0</v>
      </c>
      <c r="K36" s="19">
        <f t="shared" si="13"/>
        <v>0</v>
      </c>
      <c r="L36" s="19">
        <f t="shared" si="8"/>
        <v>0</v>
      </c>
      <c r="M36" s="19">
        <f t="shared" si="9"/>
        <v>0</v>
      </c>
      <c r="N36" s="19">
        <f t="shared" si="10"/>
        <v>0</v>
      </c>
      <c r="O36" s="19">
        <f t="shared" si="11"/>
        <v>0</v>
      </c>
      <c r="S36" s="60"/>
      <c r="X36" s="61"/>
    </row>
    <row r="37" spans="1:24" ht="13.1" x14ac:dyDescent="0.25">
      <c r="A37" s="8"/>
      <c r="B37" s="44" t="s">
        <v>100</v>
      </c>
      <c r="C37" s="36"/>
      <c r="D37" s="39"/>
      <c r="E37" s="39"/>
      <c r="F37" s="39"/>
      <c r="G37" s="39"/>
      <c r="H37" s="39"/>
      <c r="I37" s="37"/>
      <c r="J37" s="19">
        <f t="shared" si="12"/>
        <v>0</v>
      </c>
      <c r="K37" s="19">
        <f t="shared" si="13"/>
        <v>0</v>
      </c>
      <c r="L37" s="19">
        <f t="shared" si="8"/>
        <v>0</v>
      </c>
      <c r="M37" s="19">
        <f t="shared" si="9"/>
        <v>0</v>
      </c>
      <c r="N37" s="19">
        <f t="shared" si="10"/>
        <v>0</v>
      </c>
      <c r="O37" s="19">
        <f>SUM(J37:N37)</f>
        <v>0</v>
      </c>
      <c r="S37" s="60"/>
      <c r="X37" s="61"/>
    </row>
    <row r="38" spans="1:24" ht="13.1" x14ac:dyDescent="0.25">
      <c r="A38" s="8"/>
      <c r="B38" t="s">
        <v>68</v>
      </c>
      <c r="C38" s="36"/>
      <c r="D38" s="39"/>
      <c r="E38" s="39"/>
      <c r="F38" s="39"/>
      <c r="G38" s="39"/>
      <c r="H38" s="39"/>
      <c r="I38" s="37"/>
      <c r="J38" s="19">
        <f>C38*D38*I38*1.05</f>
        <v>0</v>
      </c>
      <c r="K38" s="19">
        <f>C38*E38*I38*1.05^2</f>
        <v>0</v>
      </c>
      <c r="L38" s="19">
        <f>C38*F38*I38*1.05^3</f>
        <v>0</v>
      </c>
      <c r="M38" s="19">
        <f>C38*G38*I38*1.05^4</f>
        <v>0</v>
      </c>
      <c r="N38" s="19">
        <f>C38*H38*I38*1.05^5</f>
        <v>0</v>
      </c>
      <c r="O38" s="19">
        <f>SUM(J38:N38)</f>
        <v>0</v>
      </c>
      <c r="P38" s="4" t="s">
        <v>35</v>
      </c>
      <c r="S38" s="60"/>
      <c r="X38" s="61"/>
    </row>
    <row r="39" spans="1:24" ht="13.75" thickBot="1" x14ac:dyDescent="0.3">
      <c r="A39" s="8"/>
      <c r="B39" t="s">
        <v>68</v>
      </c>
      <c r="C39" s="36"/>
      <c r="D39" s="39"/>
      <c r="E39" s="39"/>
      <c r="F39" s="39"/>
      <c r="G39" s="39"/>
      <c r="H39" s="39"/>
      <c r="I39" s="37"/>
      <c r="J39" s="19">
        <f>C39*D39*I39*1.05</f>
        <v>0</v>
      </c>
      <c r="K39" s="19">
        <f>C39*E39*I39*1.05^2</f>
        <v>0</v>
      </c>
      <c r="L39" s="19">
        <f>C39*F39*I39*1.05^3</f>
        <v>0</v>
      </c>
      <c r="M39" s="19">
        <f>C39*G39*I39*1.05^4</f>
        <v>0</v>
      </c>
      <c r="N39" s="19">
        <f>C39*H39*I39*1.05^5</f>
        <v>0</v>
      </c>
      <c r="O39" s="19">
        <f>SUM(J39:N39)</f>
        <v>0</v>
      </c>
      <c r="P39" s="4" t="s">
        <v>36</v>
      </c>
      <c r="S39" s="60"/>
      <c r="X39" s="61"/>
    </row>
    <row r="40" spans="1:24" ht="13.1" x14ac:dyDescent="0.25">
      <c r="A40" s="8"/>
      <c r="B40" t="s">
        <v>68</v>
      </c>
      <c r="C40" s="36"/>
      <c r="D40" s="39"/>
      <c r="E40" s="39"/>
      <c r="F40" s="39"/>
      <c r="G40" s="39"/>
      <c r="H40" s="39"/>
      <c r="I40" s="37"/>
      <c r="J40" s="19">
        <f>C40*D40*I40*1.05</f>
        <v>0</v>
      </c>
      <c r="K40" s="19">
        <f>C40*E40*I40*1.05^2</f>
        <v>0</v>
      </c>
      <c r="L40" s="19">
        <f>C40*F40*I40*1.05^3</f>
        <v>0</v>
      </c>
      <c r="M40" s="19">
        <f>C40*G40*I40*1.05^4</f>
        <v>0</v>
      </c>
      <c r="N40" s="19">
        <f>C40*H40*I40*1.05^5</f>
        <v>0</v>
      </c>
      <c r="O40" s="19">
        <f>SUM(J40:N40)</f>
        <v>0</v>
      </c>
      <c r="P40" s="71"/>
      <c r="Q40" s="68"/>
      <c r="R40" s="68"/>
      <c r="S40" s="72"/>
      <c r="T40" s="68"/>
      <c r="U40" s="68"/>
      <c r="V40" s="68"/>
      <c r="W40" s="68"/>
      <c r="X40" s="70"/>
    </row>
    <row r="41" spans="1:24" ht="13.1" x14ac:dyDescent="0.25">
      <c r="A41" s="8"/>
      <c r="B41" t="s">
        <v>68</v>
      </c>
      <c r="C41" s="36"/>
      <c r="D41" s="39"/>
      <c r="E41" s="39"/>
      <c r="F41" s="39"/>
      <c r="G41" s="39"/>
      <c r="H41" s="39"/>
      <c r="I41" s="37"/>
      <c r="J41" s="19">
        <f>C41*D41*I41*1.05</f>
        <v>0</v>
      </c>
      <c r="K41" s="19">
        <f>C41*E41*I41*1.05^2</f>
        <v>0</v>
      </c>
      <c r="L41" s="19">
        <f>C41*F41*I41*1.05^3</f>
        <v>0</v>
      </c>
      <c r="M41" s="19">
        <f>C41*G41*I41*1.05^4</f>
        <v>0</v>
      </c>
      <c r="N41" s="19">
        <f>C41*H41*I41*1.05^5</f>
        <v>0</v>
      </c>
      <c r="O41" s="19">
        <f>SUM(J41:N41)</f>
        <v>0</v>
      </c>
      <c r="P41" s="4"/>
      <c r="S41" s="60"/>
      <c r="X41" s="61"/>
    </row>
    <row r="42" spans="1:24" ht="13.45" customHeight="1" x14ac:dyDescent="0.25">
      <c r="A42" s="8"/>
      <c r="B42" s="4" t="s">
        <v>0</v>
      </c>
      <c r="C42" s="4"/>
      <c r="D42" s="4"/>
      <c r="E42" s="4"/>
      <c r="F42" s="4"/>
      <c r="G42" s="4"/>
      <c r="H42" s="4"/>
      <c r="I42" s="4"/>
      <c r="J42" s="20">
        <f t="shared" ref="J42:O42" si="14">SUM(J9:J41)</f>
        <v>0</v>
      </c>
      <c r="K42" s="20">
        <f t="shared" si="14"/>
        <v>0</v>
      </c>
      <c r="L42" s="20">
        <f t="shared" si="14"/>
        <v>0</v>
      </c>
      <c r="M42" s="20">
        <f t="shared" si="14"/>
        <v>0</v>
      </c>
      <c r="N42" s="20">
        <f t="shared" si="14"/>
        <v>0</v>
      </c>
      <c r="O42" s="20">
        <f t="shared" si="14"/>
        <v>0</v>
      </c>
      <c r="P42" s="4"/>
      <c r="S42" s="58" t="s">
        <v>67</v>
      </c>
      <c r="T42" s="17"/>
      <c r="U42" s="17"/>
      <c r="V42" s="17"/>
      <c r="W42" s="17"/>
      <c r="X42" s="59"/>
    </row>
    <row r="43" spans="1:24" ht="13.1" x14ac:dyDescent="0.25">
      <c r="A43" s="8"/>
      <c r="B43" s="4"/>
      <c r="C43" s="4"/>
      <c r="D43" s="4"/>
      <c r="E43" s="4"/>
      <c r="F43" s="4"/>
      <c r="G43" s="4"/>
      <c r="H43" s="4"/>
      <c r="I43" s="4"/>
      <c r="J43" s="15"/>
      <c r="K43" s="15"/>
      <c r="L43" s="15"/>
      <c r="M43" s="15"/>
      <c r="N43" s="15"/>
      <c r="O43" s="15"/>
      <c r="P43" s="4"/>
      <c r="S43" s="63">
        <f>S17+J90</f>
        <v>0</v>
      </c>
      <c r="T43" s="20">
        <f>T17+K90</f>
        <v>0</v>
      </c>
      <c r="U43" s="20">
        <f>U17+L90</f>
        <v>0</v>
      </c>
      <c r="V43" s="20">
        <f>V17+M90</f>
        <v>0</v>
      </c>
      <c r="W43" s="20">
        <f>W17+N90</f>
        <v>0</v>
      </c>
      <c r="X43" s="64">
        <f>SUM(S43:W43)</f>
        <v>0</v>
      </c>
    </row>
    <row r="44" spans="1:24" ht="13.1" x14ac:dyDescent="0.25">
      <c r="A44" s="8"/>
      <c r="B44" s="4"/>
      <c r="C44" s="96" t="s">
        <v>62</v>
      </c>
      <c r="D44" s="18" t="s">
        <v>101</v>
      </c>
      <c r="E44" s="31"/>
      <c r="F44" s="31"/>
      <c r="G44" s="31"/>
      <c r="H44" s="31"/>
      <c r="I44" s="4"/>
      <c r="J44" s="15"/>
      <c r="K44" s="15"/>
      <c r="L44" s="15"/>
      <c r="M44" s="15"/>
      <c r="N44" s="15"/>
      <c r="O44" s="15"/>
      <c r="P44" s="4"/>
      <c r="S44" s="60"/>
      <c r="X44" s="61"/>
    </row>
    <row r="45" spans="1:24" ht="13.1" x14ac:dyDescent="0.25">
      <c r="A45" s="8"/>
      <c r="B45" s="4"/>
      <c r="C45" s="96"/>
      <c r="D45" s="18"/>
      <c r="E45" s="31"/>
      <c r="F45" s="31"/>
      <c r="G45" s="31"/>
      <c r="H45" s="31"/>
      <c r="I45" s="4"/>
      <c r="J45" s="15"/>
      <c r="K45" s="15"/>
      <c r="L45" s="15"/>
      <c r="M45" s="15"/>
      <c r="N45" s="15"/>
      <c r="O45" s="15"/>
      <c r="P45" s="4"/>
      <c r="S45" s="60"/>
      <c r="X45" s="61"/>
    </row>
    <row r="46" spans="1:24" ht="13.1" x14ac:dyDescent="0.25">
      <c r="A46" s="8" t="s">
        <v>33</v>
      </c>
      <c r="B46" s="3" t="s">
        <v>39</v>
      </c>
      <c r="C46" s="34">
        <v>0.27100000000000002</v>
      </c>
      <c r="D46" s="5"/>
      <c r="E46" s="5"/>
      <c r="F46" s="5"/>
      <c r="G46" s="5"/>
      <c r="H46" s="5"/>
      <c r="J46" s="19">
        <f>SUM(J9:J13)*$C$46</f>
        <v>0</v>
      </c>
      <c r="K46" s="19">
        <f t="shared" ref="K46:O46" si="15">SUM(K9:K13)*$C$46</f>
        <v>0</v>
      </c>
      <c r="L46" s="19">
        <f t="shared" si="15"/>
        <v>0</v>
      </c>
      <c r="M46" s="19">
        <f t="shared" si="15"/>
        <v>0</v>
      </c>
      <c r="N46" s="19">
        <f t="shared" si="15"/>
        <v>0</v>
      </c>
      <c r="O46" s="19">
        <f t="shared" si="15"/>
        <v>0</v>
      </c>
      <c r="S46" s="65"/>
      <c r="T46" s="66"/>
      <c r="U46" s="66"/>
      <c r="V46" s="66"/>
      <c r="W46" s="66"/>
      <c r="X46" s="67"/>
    </row>
    <row r="47" spans="1:24" ht="13.1" x14ac:dyDescent="0.25">
      <c r="A47" s="8"/>
      <c r="B47" s="3" t="s">
        <v>61</v>
      </c>
      <c r="C47" s="34">
        <v>0.27100000000000002</v>
      </c>
      <c r="D47" s="5"/>
      <c r="E47" s="5"/>
      <c r="F47" s="5"/>
      <c r="G47" s="5"/>
      <c r="H47" s="5"/>
      <c r="J47" s="19">
        <f>SUM(J14:J17)*$C$47</f>
        <v>0</v>
      </c>
      <c r="K47" s="19">
        <f t="shared" ref="K47:O47" si="16">SUM(K14:K17)*$C$47</f>
        <v>0</v>
      </c>
      <c r="L47" s="19">
        <f t="shared" si="16"/>
        <v>0</v>
      </c>
      <c r="M47" s="19">
        <f t="shared" si="16"/>
        <v>0</v>
      </c>
      <c r="N47" s="19">
        <f t="shared" si="16"/>
        <v>0</v>
      </c>
      <c r="O47" s="19">
        <f t="shared" si="16"/>
        <v>0</v>
      </c>
      <c r="P47" s="4" t="s">
        <v>35</v>
      </c>
    </row>
    <row r="48" spans="1:24" ht="13.1" x14ac:dyDescent="0.25">
      <c r="A48" s="4"/>
      <c r="B48" s="3" t="s">
        <v>40</v>
      </c>
      <c r="C48" s="34">
        <v>0.377</v>
      </c>
      <c r="D48" s="5"/>
      <c r="E48" s="5"/>
      <c r="F48" s="5"/>
      <c r="G48" s="5"/>
      <c r="H48" s="5"/>
      <c r="J48" s="19">
        <f>SUM(J18:J21)*$C$48</f>
        <v>0</v>
      </c>
      <c r="K48" s="19">
        <f t="shared" ref="K48:O48" si="17">SUM(K18:K21)*$C$48</f>
        <v>0</v>
      </c>
      <c r="L48" s="19">
        <f t="shared" si="17"/>
        <v>0</v>
      </c>
      <c r="M48" s="19">
        <f t="shared" si="17"/>
        <v>0</v>
      </c>
      <c r="N48" s="19">
        <f t="shared" si="17"/>
        <v>0</v>
      </c>
      <c r="O48" s="19">
        <f t="shared" si="17"/>
        <v>0</v>
      </c>
      <c r="P48" s="4" t="s">
        <v>36</v>
      </c>
    </row>
    <row r="49" spans="1:16" ht="13.1" x14ac:dyDescent="0.25">
      <c r="A49" s="4"/>
      <c r="B49" s="3" t="s">
        <v>41</v>
      </c>
      <c r="C49" s="34">
        <v>0.32400000000000001</v>
      </c>
      <c r="D49" s="5"/>
      <c r="E49" s="5"/>
      <c r="F49" s="5"/>
      <c r="G49" s="5"/>
      <c r="H49" s="5"/>
      <c r="I49" s="3"/>
      <c r="J49" s="19">
        <f>SUM(J22:J29)*$C$49</f>
        <v>0</v>
      </c>
      <c r="K49" s="19">
        <f t="shared" ref="K49:O49" si="18">SUM(K22:K29)*$C$49</f>
        <v>0</v>
      </c>
      <c r="L49" s="19">
        <f t="shared" si="18"/>
        <v>0</v>
      </c>
      <c r="M49" s="19">
        <f t="shared" si="18"/>
        <v>0</v>
      </c>
      <c r="N49" s="19">
        <f t="shared" si="18"/>
        <v>0</v>
      </c>
      <c r="O49" s="19">
        <f t="shared" si="18"/>
        <v>0</v>
      </c>
      <c r="P49" s="4"/>
    </row>
    <row r="50" spans="1:16" ht="13.1" x14ac:dyDescent="0.25">
      <c r="A50" s="4"/>
      <c r="B50" s="3" t="s">
        <v>42</v>
      </c>
      <c r="C50" s="34">
        <v>0.27700000000000002</v>
      </c>
      <c r="D50" s="5"/>
      <c r="E50" s="5"/>
      <c r="F50" s="5"/>
      <c r="G50" s="5"/>
      <c r="H50" s="5"/>
      <c r="I50" s="3"/>
      <c r="J50" s="19">
        <f>SUM(J30:J33)*$C$50</f>
        <v>0</v>
      </c>
      <c r="K50" s="19">
        <f t="shared" ref="K50:O50" si="19">SUM(K30:K33)*$C$50</f>
        <v>0</v>
      </c>
      <c r="L50" s="19">
        <f t="shared" si="19"/>
        <v>0</v>
      </c>
      <c r="M50" s="19">
        <f t="shared" si="19"/>
        <v>0</v>
      </c>
      <c r="N50" s="19">
        <f t="shared" si="19"/>
        <v>0</v>
      </c>
      <c r="O50" s="19">
        <f t="shared" si="19"/>
        <v>0</v>
      </c>
    </row>
    <row r="51" spans="1:16" ht="13.1" x14ac:dyDescent="0.25">
      <c r="A51" s="4"/>
      <c r="B51" s="3" t="s">
        <v>60</v>
      </c>
      <c r="C51" s="34">
        <v>0.152</v>
      </c>
      <c r="D51" s="5"/>
      <c r="E51" s="5"/>
      <c r="F51" s="5"/>
      <c r="G51" s="5"/>
      <c r="H51" s="5"/>
      <c r="I51" s="3"/>
      <c r="J51" s="19">
        <f>SUM(J34:J37)*$C$51</f>
        <v>0</v>
      </c>
      <c r="K51" s="19">
        <f t="shared" ref="K51:O51" si="20">SUM(K34:K37)*$C$51</f>
        <v>0</v>
      </c>
      <c r="L51" s="19">
        <f t="shared" si="20"/>
        <v>0</v>
      </c>
      <c r="M51" s="19">
        <f t="shared" si="20"/>
        <v>0</v>
      </c>
      <c r="N51" s="19">
        <f t="shared" si="20"/>
        <v>0</v>
      </c>
      <c r="O51" s="19">
        <f t="shared" si="20"/>
        <v>0</v>
      </c>
    </row>
    <row r="52" spans="1:16" ht="13.1" x14ac:dyDescent="0.25">
      <c r="A52" s="4"/>
      <c r="B52" s="3" t="s">
        <v>52</v>
      </c>
      <c r="C52" s="34">
        <v>0.152</v>
      </c>
      <c r="D52" s="5"/>
      <c r="E52" s="5"/>
      <c r="F52" s="5"/>
      <c r="G52" s="5"/>
      <c r="H52" s="5"/>
      <c r="I52" s="3"/>
      <c r="J52" s="19">
        <f>SUM(J38:J41)*$C$52</f>
        <v>0</v>
      </c>
      <c r="K52" s="19">
        <f t="shared" ref="K52:O52" si="21">SUM(K38:K41)*$C$52</f>
        <v>0</v>
      </c>
      <c r="L52" s="19">
        <f t="shared" si="21"/>
        <v>0</v>
      </c>
      <c r="M52" s="19">
        <f t="shared" si="21"/>
        <v>0</v>
      </c>
      <c r="N52" s="19">
        <f t="shared" si="21"/>
        <v>0</v>
      </c>
      <c r="O52" s="19">
        <f t="shared" si="21"/>
        <v>0</v>
      </c>
    </row>
    <row r="53" spans="1:16" ht="13.1" x14ac:dyDescent="0.25">
      <c r="A53" s="4"/>
      <c r="B53" s="4" t="s">
        <v>1</v>
      </c>
      <c r="C53" s="15"/>
      <c r="D53" s="15"/>
      <c r="E53" s="15"/>
      <c r="F53" s="15"/>
      <c r="G53" s="15"/>
      <c r="H53" s="15"/>
      <c r="I53" s="15"/>
      <c r="J53" s="20">
        <f t="shared" ref="J53:O53" si="22">SUM(J46:J52)</f>
        <v>0</v>
      </c>
      <c r="K53" s="20">
        <f t="shared" si="22"/>
        <v>0</v>
      </c>
      <c r="L53" s="20">
        <f t="shared" si="22"/>
        <v>0</v>
      </c>
      <c r="M53" s="20">
        <f t="shared" si="22"/>
        <v>0</v>
      </c>
      <c r="N53" s="20">
        <f t="shared" si="22"/>
        <v>0</v>
      </c>
      <c r="O53" s="20">
        <f t="shared" si="22"/>
        <v>0</v>
      </c>
    </row>
    <row r="54" spans="1:16" ht="13.1" x14ac:dyDescent="0.25">
      <c r="A54" s="4"/>
      <c r="B54" s="4"/>
      <c r="C54" s="15"/>
      <c r="D54" s="15"/>
      <c r="E54" s="15"/>
      <c r="F54" s="15"/>
      <c r="G54" s="15"/>
      <c r="H54" s="15"/>
      <c r="I54" s="15"/>
      <c r="J54" s="15"/>
      <c r="K54" s="15"/>
      <c r="L54" s="15"/>
      <c r="M54" s="15"/>
      <c r="N54" s="15"/>
      <c r="O54" s="15"/>
    </row>
    <row r="55" spans="1:16" ht="12.8" customHeight="1" x14ac:dyDescent="0.25">
      <c r="A55" s="8"/>
      <c r="B55" s="32" t="s">
        <v>37</v>
      </c>
      <c r="C55" s="4"/>
      <c r="D55" s="4"/>
      <c r="E55" s="4"/>
      <c r="F55" s="4"/>
      <c r="G55" s="4"/>
      <c r="H55" s="4"/>
      <c r="I55" s="4"/>
      <c r="J55" s="20">
        <f t="shared" ref="J55:O55" si="23">J42+J53</f>
        <v>0</v>
      </c>
      <c r="K55" s="20">
        <f t="shared" si="23"/>
        <v>0</v>
      </c>
      <c r="L55" s="20">
        <f t="shared" si="23"/>
        <v>0</v>
      </c>
      <c r="M55" s="20">
        <f t="shared" si="23"/>
        <v>0</v>
      </c>
      <c r="N55" s="20">
        <f t="shared" si="23"/>
        <v>0</v>
      </c>
      <c r="O55" s="20">
        <f t="shared" si="23"/>
        <v>0</v>
      </c>
    </row>
    <row r="56" spans="1:16" ht="12.8" customHeight="1" x14ac:dyDescent="0.25">
      <c r="A56" s="8"/>
      <c r="B56" s="4"/>
      <c r="C56" s="4"/>
      <c r="D56" s="4"/>
      <c r="E56" s="4"/>
      <c r="F56" s="4"/>
      <c r="G56" s="4"/>
      <c r="H56" s="4"/>
      <c r="I56" s="4"/>
      <c r="J56" s="15"/>
      <c r="K56" s="15"/>
      <c r="L56" s="15"/>
      <c r="M56" s="15"/>
      <c r="N56" s="15"/>
      <c r="O56" s="15"/>
    </row>
    <row r="57" spans="1:16" ht="13.1" x14ac:dyDescent="0.25">
      <c r="A57" s="8" t="s">
        <v>32</v>
      </c>
      <c r="B57" s="24"/>
      <c r="C57" s="3"/>
      <c r="D57" s="3"/>
      <c r="E57" s="3"/>
      <c r="F57" s="3"/>
      <c r="G57" s="3"/>
      <c r="H57" s="3"/>
      <c r="I57" s="3"/>
      <c r="J57" s="23"/>
      <c r="K57" s="23"/>
      <c r="L57" s="23"/>
      <c r="M57" s="23"/>
      <c r="N57" s="23"/>
      <c r="O57" s="19">
        <f>SUM(J57:N57)</f>
        <v>0</v>
      </c>
    </row>
    <row r="58" spans="1:16" ht="13.1" x14ac:dyDescent="0.25">
      <c r="A58" s="8"/>
      <c r="B58" s="2"/>
      <c r="C58" s="3"/>
      <c r="D58" s="3"/>
      <c r="E58" s="3"/>
      <c r="F58" s="3"/>
      <c r="G58" s="3"/>
      <c r="H58" s="3"/>
      <c r="I58" s="3"/>
      <c r="J58" s="5"/>
      <c r="K58" s="5"/>
      <c r="L58" s="5"/>
      <c r="M58" s="5"/>
      <c r="N58" s="5"/>
      <c r="O58" s="5"/>
    </row>
    <row r="59" spans="1:16" ht="13.1" x14ac:dyDescent="0.25">
      <c r="A59" s="8" t="s">
        <v>34</v>
      </c>
      <c r="B59" s="24"/>
      <c r="C59" s="3"/>
      <c r="D59" s="3"/>
      <c r="E59" s="3"/>
      <c r="F59" s="3"/>
      <c r="G59" s="3"/>
      <c r="H59" s="3"/>
      <c r="I59" s="3"/>
      <c r="J59" s="23"/>
      <c r="K59" s="23"/>
      <c r="L59" s="23"/>
      <c r="M59" s="23"/>
      <c r="N59" s="23"/>
      <c r="O59" s="19">
        <f>SUM(J59:N59)</f>
        <v>0</v>
      </c>
    </row>
    <row r="60" spans="1:16" ht="13.1" x14ac:dyDescent="0.25">
      <c r="A60" s="8"/>
      <c r="B60" s="2"/>
      <c r="C60" s="3"/>
      <c r="D60" s="3"/>
      <c r="E60" s="3"/>
      <c r="F60" s="3"/>
      <c r="G60" s="3"/>
      <c r="H60" s="3"/>
      <c r="I60" s="3"/>
      <c r="J60" s="5"/>
      <c r="K60" s="5"/>
      <c r="L60" s="5"/>
      <c r="M60" s="5"/>
      <c r="N60" s="5"/>
      <c r="O60" s="5"/>
    </row>
    <row r="61" spans="1:16" ht="12.45" customHeight="1" x14ac:dyDescent="0.25">
      <c r="A61" s="8" t="s">
        <v>26</v>
      </c>
      <c r="B61" s="24"/>
      <c r="C61" s="3"/>
      <c r="D61" s="3"/>
      <c r="E61" s="3"/>
      <c r="F61" s="3"/>
      <c r="G61" s="3"/>
      <c r="H61" s="3"/>
      <c r="I61" s="3"/>
      <c r="J61" s="23"/>
      <c r="K61" s="23"/>
      <c r="L61" s="23"/>
      <c r="M61" s="23"/>
      <c r="N61" s="23"/>
      <c r="O61" s="19">
        <f>SUM(J61:N61)</f>
        <v>0</v>
      </c>
    </row>
    <row r="62" spans="1:16" ht="13.1" x14ac:dyDescent="0.25">
      <c r="A62" s="8"/>
      <c r="B62" s="24"/>
      <c r="C62" s="3"/>
      <c r="D62" s="3"/>
      <c r="E62" s="3"/>
      <c r="F62" s="3"/>
      <c r="G62" s="3"/>
      <c r="H62" s="3"/>
      <c r="I62" s="3"/>
      <c r="J62" s="23"/>
      <c r="K62" s="23"/>
      <c r="L62" s="23"/>
      <c r="M62" s="23"/>
      <c r="N62" s="23"/>
      <c r="O62" s="19">
        <f>SUM(J62:N62)</f>
        <v>0</v>
      </c>
    </row>
    <row r="63" spans="1:16" ht="12.8" customHeight="1" x14ac:dyDescent="0.25">
      <c r="A63" s="8"/>
      <c r="B63" s="24"/>
      <c r="C63" s="3"/>
      <c r="D63" s="3"/>
      <c r="E63" s="3"/>
      <c r="F63" s="3"/>
      <c r="G63" s="3"/>
      <c r="H63" s="3"/>
      <c r="I63" s="3"/>
      <c r="J63" s="23"/>
      <c r="K63" s="23"/>
      <c r="L63" s="23"/>
      <c r="M63" s="23"/>
      <c r="N63" s="23"/>
      <c r="O63" s="19">
        <f>SUM(J63:N63)</f>
        <v>0</v>
      </c>
    </row>
    <row r="64" spans="1:16" ht="13.1" x14ac:dyDescent="0.25">
      <c r="A64" s="8"/>
      <c r="B64" s="4" t="s">
        <v>63</v>
      </c>
      <c r="C64" s="3"/>
      <c r="D64" s="3"/>
      <c r="E64" s="3"/>
      <c r="F64" s="3"/>
      <c r="G64" s="3"/>
      <c r="H64" s="3"/>
      <c r="I64" s="3"/>
      <c r="J64" s="20">
        <f>SUM(J61:J63)</f>
        <v>0</v>
      </c>
      <c r="K64" s="20">
        <f t="shared" ref="K64:N64" si="24">SUM(K61:K63)</f>
        <v>0</v>
      </c>
      <c r="L64" s="20">
        <f t="shared" si="24"/>
        <v>0</v>
      </c>
      <c r="M64" s="20">
        <f t="shared" si="24"/>
        <v>0</v>
      </c>
      <c r="N64" s="20">
        <f t="shared" si="24"/>
        <v>0</v>
      </c>
      <c r="O64" s="20">
        <f>SUM(O61:O63)</f>
        <v>0</v>
      </c>
    </row>
    <row r="65" spans="1:15" ht="13.1" x14ac:dyDescent="0.25">
      <c r="A65" s="8"/>
      <c r="B65" s="2"/>
      <c r="C65" s="31"/>
      <c r="D65" s="25"/>
      <c r="E65" s="25"/>
      <c r="F65" s="25"/>
      <c r="G65" s="25"/>
      <c r="H65" s="25"/>
      <c r="I65" s="25"/>
      <c r="J65" s="5"/>
      <c r="K65" s="5"/>
      <c r="L65" s="5"/>
      <c r="M65" s="5"/>
      <c r="N65" s="5"/>
      <c r="O65" s="5"/>
    </row>
    <row r="66" spans="1:15" ht="13.1" x14ac:dyDescent="0.25">
      <c r="A66" s="8" t="s">
        <v>27</v>
      </c>
      <c r="B66" s="24"/>
      <c r="C66" s="29"/>
      <c r="D66" s="29"/>
      <c r="E66" s="29"/>
      <c r="F66" s="29"/>
      <c r="G66" s="29"/>
      <c r="H66" s="29"/>
      <c r="I66" s="3"/>
      <c r="J66" s="23"/>
      <c r="K66" s="23"/>
      <c r="L66" s="23"/>
      <c r="M66" s="23"/>
      <c r="N66" s="23"/>
      <c r="O66" s="19">
        <f>SUM(J66:N66)</f>
        <v>0</v>
      </c>
    </row>
    <row r="67" spans="1:15" ht="12.45" customHeight="1" x14ac:dyDescent="0.25">
      <c r="A67" s="8"/>
      <c r="B67" s="2"/>
      <c r="C67" s="31"/>
      <c r="D67" s="25"/>
      <c r="E67" s="25"/>
      <c r="F67" s="25"/>
      <c r="G67" s="25"/>
      <c r="H67" s="25"/>
      <c r="I67" s="25"/>
      <c r="J67" s="5"/>
      <c r="K67" s="5"/>
      <c r="L67" s="5"/>
      <c r="M67" s="5"/>
      <c r="N67" s="5"/>
      <c r="O67" s="5"/>
    </row>
    <row r="68" spans="1:15" ht="13.1" x14ac:dyDescent="0.25">
      <c r="A68" s="8" t="s">
        <v>28</v>
      </c>
      <c r="B68" s="24"/>
      <c r="C68" s="3"/>
      <c r="D68" s="3"/>
      <c r="E68" s="3"/>
      <c r="F68" s="3"/>
      <c r="G68" s="3"/>
      <c r="H68" s="3"/>
      <c r="I68" s="3"/>
      <c r="J68" s="23"/>
      <c r="K68" s="23"/>
      <c r="L68" s="23"/>
      <c r="M68" s="23"/>
      <c r="N68" s="23"/>
      <c r="O68" s="19">
        <f>SUM(J68:N68)</f>
        <v>0</v>
      </c>
    </row>
    <row r="69" spans="1:15" ht="13.1" x14ac:dyDescent="0.25">
      <c r="A69" s="8"/>
      <c r="B69" s="2"/>
      <c r="C69" s="31"/>
      <c r="D69" s="25"/>
      <c r="E69" s="25"/>
      <c r="F69" s="25"/>
      <c r="G69" s="25"/>
      <c r="H69" s="25"/>
      <c r="I69" s="25"/>
      <c r="J69" s="5"/>
      <c r="K69" s="5"/>
      <c r="L69" s="5"/>
      <c r="M69" s="5"/>
      <c r="N69" s="5"/>
      <c r="O69" s="5"/>
    </row>
    <row r="70" spans="1:15" ht="13.1" x14ac:dyDescent="0.25">
      <c r="A70" s="8" t="s">
        <v>29</v>
      </c>
      <c r="B70" s="24"/>
      <c r="C70" s="3"/>
      <c r="D70" s="3"/>
      <c r="E70" s="3"/>
      <c r="F70" s="3"/>
      <c r="G70" s="3"/>
      <c r="H70" s="3"/>
      <c r="I70" s="3"/>
      <c r="J70" s="23"/>
      <c r="K70" s="23"/>
      <c r="L70" s="23"/>
      <c r="M70" s="23"/>
      <c r="N70" s="23"/>
      <c r="O70" s="19">
        <f>SUM(J70:N70)</f>
        <v>0</v>
      </c>
    </row>
    <row r="71" spans="1:15" ht="13.1" x14ac:dyDescent="0.25">
      <c r="A71" s="8"/>
      <c r="B71" s="2"/>
      <c r="C71" s="31"/>
      <c r="D71" s="25"/>
      <c r="E71" s="25"/>
      <c r="F71" s="25"/>
      <c r="G71" s="25"/>
      <c r="H71" s="25"/>
      <c r="I71" s="25"/>
      <c r="J71" s="5"/>
      <c r="K71" s="5"/>
      <c r="L71" s="5"/>
      <c r="M71" s="5"/>
      <c r="N71" s="5"/>
      <c r="O71" s="5"/>
    </row>
    <row r="72" spans="1:15" ht="13.1" x14ac:dyDescent="0.25">
      <c r="A72" s="8"/>
      <c r="B72" s="2"/>
      <c r="C72" s="98" t="s">
        <v>13</v>
      </c>
      <c r="D72" s="90" t="s">
        <v>53</v>
      </c>
      <c r="E72" s="90" t="s">
        <v>54</v>
      </c>
      <c r="F72" s="90" t="s">
        <v>55</v>
      </c>
      <c r="G72" s="90" t="s">
        <v>56</v>
      </c>
      <c r="H72" s="90" t="s">
        <v>57</v>
      </c>
      <c r="I72" s="18"/>
      <c r="J72" s="5"/>
      <c r="K72" s="5"/>
      <c r="L72" s="5"/>
      <c r="M72" s="5"/>
      <c r="N72" s="5"/>
      <c r="O72" s="5"/>
    </row>
    <row r="73" spans="1:15" ht="13.1" x14ac:dyDescent="0.25">
      <c r="A73" s="8"/>
      <c r="B73" s="2"/>
      <c r="C73" s="98"/>
      <c r="D73" s="90"/>
      <c r="E73" s="90"/>
      <c r="F73" s="90"/>
      <c r="G73" s="91"/>
      <c r="H73" s="91"/>
      <c r="I73" s="18"/>
      <c r="J73" s="5"/>
      <c r="K73" s="5"/>
      <c r="L73" s="5"/>
      <c r="M73" s="5"/>
      <c r="N73" s="5"/>
      <c r="O73" s="5"/>
    </row>
    <row r="74" spans="1:15" ht="13.45" customHeight="1" x14ac:dyDescent="0.25">
      <c r="A74" s="8" t="s">
        <v>30</v>
      </c>
      <c r="B74" t="s">
        <v>84</v>
      </c>
      <c r="C74" s="23">
        <v>6094</v>
      </c>
      <c r="D74" s="40"/>
      <c r="E74" s="40"/>
      <c r="F74" s="40"/>
      <c r="G74" s="40"/>
      <c r="H74" s="40"/>
      <c r="I74" s="3"/>
      <c r="J74" s="19">
        <f>C74*D74*1.04</f>
        <v>0</v>
      </c>
      <c r="K74" s="19">
        <f>C74*E74*1.04^2</f>
        <v>0</v>
      </c>
      <c r="L74" s="19">
        <f>C74*F74*1.04^3</f>
        <v>0</v>
      </c>
      <c r="M74" s="19">
        <f>C74*G74*1.04^4</f>
        <v>0</v>
      </c>
      <c r="N74" s="19">
        <f>C74*H74*1.04^5</f>
        <v>0</v>
      </c>
      <c r="O74" s="19">
        <f>SUM(J74:N74)</f>
        <v>0</v>
      </c>
    </row>
    <row r="75" spans="1:15" ht="13.1" x14ac:dyDescent="0.25">
      <c r="A75" s="8"/>
      <c r="B75" s="2" t="s">
        <v>85</v>
      </c>
      <c r="C75" s="35">
        <v>1803.25</v>
      </c>
      <c r="D75" s="40"/>
      <c r="E75" s="40"/>
      <c r="F75" s="40"/>
      <c r="G75" s="40"/>
      <c r="H75" s="40"/>
      <c r="I75" s="2"/>
      <c r="J75" s="19">
        <f>C75*D75*1.04</f>
        <v>0</v>
      </c>
      <c r="K75" s="19">
        <f>C75*E75*1.04^2</f>
        <v>0</v>
      </c>
      <c r="L75" s="19">
        <f>C75*F75*1.04^3</f>
        <v>0</v>
      </c>
      <c r="M75" s="19">
        <f>C75*G75*1.04^4</f>
        <v>0</v>
      </c>
      <c r="N75" s="19">
        <f>C75*H75*1.04^5</f>
        <v>0</v>
      </c>
      <c r="O75" s="19">
        <f>SUM(J75:N75)</f>
        <v>0</v>
      </c>
    </row>
    <row r="76" spans="1:15" ht="13.1" x14ac:dyDescent="0.25">
      <c r="A76" s="8"/>
      <c r="B76" s="17" t="s">
        <v>18</v>
      </c>
      <c r="C76" s="16"/>
      <c r="D76" s="3"/>
      <c r="E76" s="3"/>
      <c r="F76" s="3"/>
      <c r="G76" s="3"/>
      <c r="H76" s="3"/>
      <c r="I76" s="2"/>
      <c r="J76" s="20">
        <f>SUM(J74:J75)</f>
        <v>0</v>
      </c>
      <c r="K76" s="20">
        <f t="shared" ref="K76:N76" si="25">SUM(K74:K75)</f>
        <v>0</v>
      </c>
      <c r="L76" s="20">
        <f t="shared" si="25"/>
        <v>0</v>
      </c>
      <c r="M76" s="20">
        <f t="shared" si="25"/>
        <v>0</v>
      </c>
      <c r="N76" s="20">
        <f t="shared" si="25"/>
        <v>0</v>
      </c>
      <c r="O76" s="20">
        <f>SUM(O74:O75)</f>
        <v>0</v>
      </c>
    </row>
    <row r="77" spans="1:15" ht="13.1" x14ac:dyDescent="0.25">
      <c r="A77" s="8"/>
      <c r="B77" s="2"/>
      <c r="C77" s="2"/>
      <c r="D77" s="2"/>
      <c r="E77" s="2"/>
      <c r="F77" s="2"/>
      <c r="G77" s="2"/>
      <c r="H77" s="2"/>
      <c r="I77" s="2"/>
      <c r="J77" s="6"/>
      <c r="K77" s="6"/>
      <c r="L77" s="6"/>
      <c r="M77" s="6"/>
      <c r="N77" s="6"/>
      <c r="O77" s="5"/>
    </row>
    <row r="78" spans="1:15" ht="13.1" x14ac:dyDescent="0.25">
      <c r="A78" s="8" t="s">
        <v>9</v>
      </c>
      <c r="B78" s="2"/>
      <c r="C78" s="2"/>
      <c r="D78" s="2"/>
      <c r="E78" s="2"/>
      <c r="F78" s="2"/>
      <c r="G78" s="2"/>
      <c r="H78" s="2"/>
      <c r="I78" s="2"/>
      <c r="J78" s="20">
        <f>SUM(J55+J57+J68+J66+J70+J59+J64+J76)</f>
        <v>0</v>
      </c>
      <c r="K78" s="20">
        <f t="shared" ref="K78:O78" si="26">SUM(K55+K57+K68+K66+K70+K59+K64+K76)</f>
        <v>0</v>
      </c>
      <c r="L78" s="20">
        <f t="shared" si="26"/>
        <v>0</v>
      </c>
      <c r="M78" s="20">
        <f t="shared" si="26"/>
        <v>0</v>
      </c>
      <c r="N78" s="20">
        <f t="shared" si="26"/>
        <v>0</v>
      </c>
      <c r="O78" s="20">
        <f t="shared" si="26"/>
        <v>0</v>
      </c>
    </row>
    <row r="79" spans="1:15" ht="13.75" thickBot="1" x14ac:dyDescent="0.3">
      <c r="A79" s="8"/>
      <c r="B79" s="2"/>
      <c r="C79" s="2"/>
      <c r="D79" s="2"/>
      <c r="E79" s="2"/>
      <c r="F79" s="2"/>
      <c r="G79" s="2"/>
      <c r="H79" s="2"/>
      <c r="I79" s="2"/>
      <c r="J79" s="15"/>
      <c r="K79" s="15"/>
      <c r="L79" s="15"/>
      <c r="M79" s="15"/>
      <c r="N79" s="15"/>
      <c r="O79" s="15"/>
    </row>
    <row r="80" spans="1:15" ht="13.75" thickTop="1" x14ac:dyDescent="0.25">
      <c r="A80" s="49"/>
      <c r="B80" s="50"/>
      <c r="C80" s="50"/>
      <c r="D80" s="50"/>
      <c r="E80" s="50"/>
      <c r="F80" s="50"/>
      <c r="G80" s="50"/>
      <c r="H80" s="50"/>
      <c r="I80" s="50"/>
      <c r="J80" s="51"/>
      <c r="K80" s="51"/>
      <c r="L80" s="51"/>
      <c r="M80" s="51"/>
      <c r="N80" s="51"/>
      <c r="O80" s="51"/>
    </row>
    <row r="81" spans="1:15" ht="50.4" x14ac:dyDescent="0.25">
      <c r="A81" s="8" t="s">
        <v>31</v>
      </c>
      <c r="B81" s="45" t="s">
        <v>64</v>
      </c>
      <c r="C81" s="2" t="s">
        <v>24</v>
      </c>
      <c r="D81" s="2"/>
      <c r="E81" s="2"/>
      <c r="F81" s="2"/>
      <c r="G81" s="2"/>
      <c r="H81" s="2"/>
      <c r="I81" s="2"/>
      <c r="J81" s="20">
        <f>IF(E82=FALSE,SUM(J78*55.5%),SUM(J78*E82))</f>
        <v>0</v>
      </c>
      <c r="K81" s="20">
        <f>IF(E82=FALSE,SUM(K78*55.5%),SUM(K78*E82))</f>
        <v>0</v>
      </c>
      <c r="L81" s="20">
        <f>IF(E82=FALSE,SUM(L78*55.5%),SUM(L78*E82))</f>
        <v>0</v>
      </c>
      <c r="M81" s="20">
        <f>IF(E82=FALSE,SUM(M78*55.5%),SUM(M78*E82))</f>
        <v>0</v>
      </c>
      <c r="N81" s="20">
        <f>IF(E82=FALSE,SUM(N78*55.5%),SUM(N78*E82))</f>
        <v>0</v>
      </c>
      <c r="O81" s="20">
        <f>O78*E82</f>
        <v>0</v>
      </c>
    </row>
    <row r="82" spans="1:15" ht="13.1" x14ac:dyDescent="0.25">
      <c r="A82" s="8"/>
      <c r="B82" s="26"/>
      <c r="C82" s="2" t="s">
        <v>43</v>
      </c>
      <c r="D82" s="2"/>
      <c r="E82" s="46">
        <f>1/0.7-1</f>
        <v>0.4285714285714286</v>
      </c>
      <c r="F82" s="2"/>
      <c r="G82" s="2"/>
      <c r="H82" s="2"/>
      <c r="J82" s="6"/>
      <c r="K82" s="6"/>
      <c r="L82" s="6"/>
      <c r="M82" s="6"/>
      <c r="N82" s="6"/>
      <c r="O82" s="5"/>
    </row>
    <row r="83" spans="1:15" ht="13.1" x14ac:dyDescent="0.25">
      <c r="A83" s="8"/>
      <c r="B83" s="28"/>
      <c r="C83" s="28"/>
      <c r="I83" s="2"/>
      <c r="J83" s="6"/>
      <c r="K83" s="6"/>
      <c r="L83" s="6"/>
      <c r="M83" s="6"/>
      <c r="N83" s="6"/>
      <c r="O83" s="5"/>
    </row>
    <row r="84" spans="1:15" ht="13.1" x14ac:dyDescent="0.25">
      <c r="A84" s="12" t="s">
        <v>11</v>
      </c>
      <c r="B84" s="13"/>
      <c r="C84" s="13"/>
      <c r="D84" s="13"/>
      <c r="E84" s="13"/>
      <c r="F84" s="13"/>
      <c r="G84" s="13"/>
      <c r="H84" s="13"/>
      <c r="I84" s="13"/>
      <c r="J84" s="21">
        <f>SUM(J78+J81)</f>
        <v>0</v>
      </c>
      <c r="K84" s="21">
        <f>SUM(K78+K81)</f>
        <v>0</v>
      </c>
      <c r="L84" s="21">
        <f>SUM(L78+L81)</f>
        <v>0</v>
      </c>
      <c r="M84" s="21">
        <f>SUM(M78+M81)</f>
        <v>0</v>
      </c>
      <c r="N84" s="21">
        <f>SUM(N78+N81)</f>
        <v>0</v>
      </c>
      <c r="O84" s="22">
        <f>O78+O81</f>
        <v>0</v>
      </c>
    </row>
    <row r="85" spans="1:15" x14ac:dyDescent="0.2">
      <c r="A85" s="10"/>
      <c r="B85" s="10"/>
      <c r="C85" s="10"/>
      <c r="D85" s="10"/>
      <c r="E85" s="10"/>
      <c r="F85" s="10"/>
      <c r="G85" s="10"/>
      <c r="H85" s="10"/>
      <c r="I85" s="10"/>
      <c r="J85" s="11"/>
      <c r="K85" s="11"/>
      <c r="L85" s="11"/>
      <c r="M85" s="11"/>
      <c r="O85" s="43"/>
    </row>
    <row r="86" spans="1:15" ht="13.1" thickBot="1" x14ac:dyDescent="0.25">
      <c r="O86" s="5">
        <f>O85-O84</f>
        <v>0</v>
      </c>
    </row>
    <row r="87" spans="1:15" ht="13.1" thickTop="1" x14ac:dyDescent="0.2">
      <c r="A87" s="52"/>
      <c r="B87" s="52"/>
      <c r="C87" s="52"/>
      <c r="D87" s="52"/>
      <c r="E87" s="52"/>
      <c r="F87" s="52"/>
      <c r="G87" s="52"/>
      <c r="H87" s="52"/>
      <c r="I87" s="52"/>
      <c r="J87" s="53"/>
      <c r="K87" s="53"/>
      <c r="L87" s="53"/>
      <c r="M87" s="53"/>
      <c r="N87" s="53"/>
      <c r="O87" s="51"/>
    </row>
    <row r="88" spans="1:15" ht="13.1" x14ac:dyDescent="0.25">
      <c r="A88" s="8" t="s">
        <v>10</v>
      </c>
      <c r="B88" s="2" t="s">
        <v>19</v>
      </c>
      <c r="C88" s="7"/>
      <c r="D88" s="7"/>
      <c r="E88" s="7"/>
      <c r="F88" s="7"/>
      <c r="G88" s="7"/>
      <c r="H88" s="7"/>
      <c r="I88" s="7"/>
      <c r="J88" s="19">
        <f>J78-J76-J70-IF(J63&lt;25000, 0, J63-25000)-IF(J62&lt;25000, 0, J62-25000)-IF(J61&lt;25000, 0, J61-25000)</f>
        <v>0</v>
      </c>
      <c r="K88" s="54">
        <f>K78-K76-K70-(IF(SUM(J63:K63)&lt;25000, 0, IF(J63&lt;25000, (J63+K63-25000), K63)))-(IF(SUM(J62:K62)&lt;25000, 0, IF(J62&lt;25000, (J62+K62-25000), K62)))-(IF(SUM(J61:K61)&lt;25000, 0, IF(J61&lt;25000, (J61+K61-25000), K61)))</f>
        <v>0</v>
      </c>
      <c r="L88" s="54">
        <f>L78-L76-L70-(IF(SUM(J63:L63)&lt;25000, 0, IF(J63+K63&lt;25000, (J63+K63+L63-25000), L63)))-(IF(SUM(J62:L62)&lt;25000, 0, IF(J62+K62&lt;25000, (J62+K62+L62-25000), L62)))-(IF(SUM(J61:L61)&lt;25000, 0, IF(J61+K61&lt;25000, (J61+K61+L61-25000), L61)))</f>
        <v>0</v>
      </c>
      <c r="M88" s="54">
        <f>M78-M76-M70-(IF(SUM(J63:M63)&lt;25000, 0, IF(SUM(J63:L63)&lt;25000, (SUM(J63:M63)-25000), M63)))-(IF(SUM(J62:M62)&lt;25000, 0, IF(SUM(J62:L62)&lt;25000, (SUM(J62:M62)-25000), M62)))-(IF(SUM(J61:M61)&lt;25000, 0, IF(SUM(J61:L61)&lt;25000, (SUM(J61:M61)-25000), M61)))</f>
        <v>0</v>
      </c>
      <c r="N88" s="19">
        <f>N78-N76-N70-(IF(SUM(J63:N63)&lt;25000, 0, IF(SUM(J63:M63)&lt;25000, (SUM(J63:N63)-25000), N63)))-(IF(SUM(J62:N62)&lt;25000, 0, IF(SUM(J62:M62)&lt;25000, (SUM(J62:N62)-25000), N62)))-(IF(SUM(J61:N61)&lt;25000, 0, IF(SUM(J61:M61)&lt;25000, (SUM(J61:N61)-25000), N61)))</f>
        <v>0</v>
      </c>
      <c r="O88" s="19">
        <f>SUM(J88:N88)</f>
        <v>0</v>
      </c>
    </row>
    <row r="89" spans="1:15" ht="13.1" x14ac:dyDescent="0.25">
      <c r="A89" s="8"/>
      <c r="B89" s="2"/>
      <c r="C89" s="2"/>
      <c r="D89" s="2"/>
      <c r="E89" s="2"/>
      <c r="F89" s="2"/>
      <c r="G89" s="2"/>
      <c r="H89" s="2"/>
      <c r="I89" s="2"/>
      <c r="J89" s="5"/>
      <c r="K89" s="5"/>
      <c r="L89" s="5"/>
      <c r="M89" s="5"/>
      <c r="N89" s="5"/>
      <c r="O89" s="5"/>
    </row>
    <row r="90" spans="1:15" ht="13.1" x14ac:dyDescent="0.25">
      <c r="A90" s="8" t="s">
        <v>31</v>
      </c>
      <c r="B90" s="30" t="s">
        <v>58</v>
      </c>
      <c r="C90" s="2" t="s">
        <v>24</v>
      </c>
      <c r="D90" s="2"/>
      <c r="E90" s="2"/>
      <c r="F90" s="2"/>
      <c r="G90" s="2"/>
      <c r="H90" s="2"/>
      <c r="I90" s="2"/>
      <c r="J90" s="20">
        <f>IF(E91=FALSE,SUM(J88*55.5%),SUM(J88*E91))</f>
        <v>0</v>
      </c>
      <c r="K90" s="20">
        <f>IF(E91=FALSE,SUM(K88*55.5%),SUM(K88*E91))</f>
        <v>0</v>
      </c>
      <c r="L90" s="20">
        <f>IF(E91=FALSE,SUM(L88*55.5%),SUM(L88*E91))</f>
        <v>0</v>
      </c>
      <c r="M90" s="20">
        <f>IF(E91=FALSE,SUM(M88*55.5%),SUM(M88*E91))</f>
        <v>0</v>
      </c>
      <c r="N90" s="20">
        <f>IF(E91=FALSE,SUM(N88*55.5%),SUM(N88*E91))</f>
        <v>0</v>
      </c>
      <c r="O90" s="20">
        <f>SUM(J90:N90)</f>
        <v>0</v>
      </c>
    </row>
    <row r="91" spans="1:15" ht="13.1" x14ac:dyDescent="0.25">
      <c r="A91" s="8"/>
      <c r="B91" s="26"/>
      <c r="C91" s="2" t="s">
        <v>43</v>
      </c>
      <c r="D91" s="2"/>
      <c r="E91" s="47"/>
      <c r="F91" s="2"/>
      <c r="G91" s="2"/>
      <c r="H91" s="2"/>
      <c r="J91" s="6"/>
      <c r="K91" s="6"/>
      <c r="L91" s="6"/>
      <c r="M91" s="6"/>
      <c r="N91" s="6"/>
      <c r="O91" s="5"/>
    </row>
    <row r="92" spans="1:15" ht="13.1" x14ac:dyDescent="0.25">
      <c r="A92" s="8"/>
      <c r="B92" s="28"/>
      <c r="C92" s="28"/>
      <c r="I92" s="2"/>
      <c r="J92" s="6"/>
      <c r="K92" s="6"/>
      <c r="L92" s="6"/>
      <c r="M92" s="6"/>
      <c r="N92" s="6"/>
      <c r="O92" s="5"/>
    </row>
    <row r="93" spans="1:15" ht="13.1" x14ac:dyDescent="0.25">
      <c r="A93" s="12" t="s">
        <v>11</v>
      </c>
      <c r="B93" s="13"/>
      <c r="C93" s="13"/>
      <c r="D93" s="13"/>
      <c r="E93" s="13"/>
      <c r="F93" s="13"/>
      <c r="G93" s="13"/>
      <c r="H93" s="13"/>
      <c r="I93" s="13"/>
      <c r="J93" s="21">
        <f>SUM(J78+J90)</f>
        <v>0</v>
      </c>
      <c r="K93" s="21">
        <f>SUM(K78+K90)</f>
        <v>0</v>
      </c>
      <c r="L93" s="21">
        <f>SUM(L78+L90)</f>
        <v>0</v>
      </c>
      <c r="M93" s="21">
        <f>SUM(M78+M90)</f>
        <v>0</v>
      </c>
      <c r="N93" s="21">
        <f>SUM(N78+N90)</f>
        <v>0</v>
      </c>
      <c r="O93" s="22">
        <f>SUM(J93:N93)</f>
        <v>0</v>
      </c>
    </row>
    <row r="94" spans="1:15" x14ac:dyDescent="0.2">
      <c r="A94" s="10"/>
      <c r="B94" s="10"/>
      <c r="C94" s="10"/>
      <c r="D94" s="10"/>
      <c r="E94" s="10"/>
      <c r="F94" s="10"/>
      <c r="G94" s="10"/>
      <c r="H94" s="10"/>
      <c r="I94" s="10"/>
      <c r="J94" s="11"/>
      <c r="K94" s="11"/>
      <c r="L94" s="11"/>
      <c r="M94" s="11"/>
      <c r="O94" s="43"/>
    </row>
    <row r="95" spans="1:15" x14ac:dyDescent="0.2">
      <c r="O95" s="5">
        <f>O94-O93</f>
        <v>0</v>
      </c>
    </row>
    <row r="96" spans="1:15" x14ac:dyDescent="0.2">
      <c r="O96" s="5"/>
    </row>
    <row r="97" spans="1:15" x14ac:dyDescent="0.2">
      <c r="A97" s="26" t="s">
        <v>7</v>
      </c>
      <c r="B97" s="27" t="s">
        <v>38</v>
      </c>
      <c r="C97" s="2"/>
      <c r="D97" s="2"/>
      <c r="E97" s="2"/>
      <c r="F97" s="2"/>
      <c r="G97" s="2"/>
      <c r="H97" s="2"/>
      <c r="I97" s="2"/>
      <c r="J97" s="3"/>
      <c r="K97" s="3"/>
      <c r="L97" s="3"/>
      <c r="M97" s="3"/>
      <c r="N97" s="3"/>
      <c r="O97" s="3"/>
    </row>
    <row r="98" spans="1:15" x14ac:dyDescent="0.2">
      <c r="A98" s="2"/>
      <c r="B98" s="27" t="s">
        <v>44</v>
      </c>
      <c r="C98" s="2"/>
      <c r="D98" s="2"/>
      <c r="E98" s="2"/>
      <c r="F98" s="2"/>
      <c r="G98" s="2"/>
      <c r="H98" s="2"/>
      <c r="I98" s="2"/>
      <c r="J98" s="3"/>
      <c r="K98" s="3"/>
      <c r="L98" s="41"/>
      <c r="M98" s="2"/>
      <c r="N98" s="3"/>
      <c r="O98" s="3"/>
    </row>
    <row r="99" spans="1:15" x14ac:dyDescent="0.2">
      <c r="A99" s="2"/>
      <c r="B99" s="27" t="s">
        <v>102</v>
      </c>
      <c r="C99" s="2"/>
      <c r="D99" s="2"/>
      <c r="E99" s="2"/>
      <c r="F99" s="2"/>
      <c r="G99" s="2"/>
      <c r="H99" s="2"/>
      <c r="I99" s="2"/>
      <c r="J99" s="3"/>
      <c r="K99" s="3"/>
      <c r="L99" s="14"/>
      <c r="M99" s="3"/>
      <c r="N99" s="3"/>
      <c r="O99" s="3"/>
    </row>
    <row r="100" spans="1:15" x14ac:dyDescent="0.2">
      <c r="A100" s="2"/>
      <c r="B100" s="27" t="s">
        <v>8</v>
      </c>
      <c r="C100" s="2"/>
      <c r="D100" s="2"/>
      <c r="E100" s="2"/>
      <c r="F100" s="2"/>
      <c r="G100" s="2"/>
      <c r="H100" s="2"/>
      <c r="I100" s="2"/>
      <c r="J100" s="3"/>
      <c r="K100" s="3"/>
      <c r="L100" s="14"/>
      <c r="M100" s="42"/>
      <c r="N100" s="3"/>
      <c r="O100" s="3"/>
    </row>
    <row r="101" spans="1:15" x14ac:dyDescent="0.2">
      <c r="A101" s="2"/>
      <c r="B101" s="27"/>
      <c r="C101" s="2"/>
      <c r="D101" s="2"/>
      <c r="E101" s="2"/>
      <c r="F101" s="2"/>
      <c r="G101" s="2"/>
      <c r="H101" s="2"/>
      <c r="I101" s="2"/>
      <c r="J101" s="3"/>
      <c r="K101" s="3"/>
      <c r="L101" s="3"/>
      <c r="M101" s="3"/>
      <c r="N101" s="3"/>
      <c r="O101" s="3"/>
    </row>
    <row r="102" spans="1:15" x14ac:dyDescent="0.2">
      <c r="A102" s="2"/>
      <c r="B102" s="27" t="s">
        <v>97</v>
      </c>
      <c r="C102" s="2"/>
      <c r="D102" s="2"/>
      <c r="E102" s="2"/>
      <c r="F102" s="2"/>
      <c r="G102" s="2"/>
      <c r="H102" s="2"/>
      <c r="I102" s="2"/>
      <c r="J102" s="3"/>
    </row>
    <row r="103" spans="1:15" ht="15.05" x14ac:dyDescent="0.25">
      <c r="A103" s="9"/>
      <c r="B103" s="27" t="s">
        <v>96</v>
      </c>
      <c r="C103" s="2"/>
      <c r="D103" s="2"/>
      <c r="E103" s="2"/>
      <c r="F103" s="2"/>
      <c r="G103" s="2"/>
      <c r="H103" s="2"/>
      <c r="I103" s="2"/>
      <c r="J103" s="3"/>
      <c r="K103" s="3"/>
      <c r="L103" s="3"/>
      <c r="M103" s="3"/>
      <c r="N103" s="3"/>
      <c r="O103" s="3"/>
    </row>
    <row r="104" spans="1:15" x14ac:dyDescent="0.2">
      <c r="A104" s="2"/>
      <c r="B104" s="27" t="s">
        <v>86</v>
      </c>
      <c r="C104" s="2"/>
      <c r="D104" s="2"/>
      <c r="E104" s="2"/>
      <c r="F104" s="2"/>
      <c r="G104" s="2"/>
      <c r="H104" s="2"/>
      <c r="I104" s="2"/>
      <c r="J104" s="3"/>
      <c r="K104" s="3"/>
      <c r="L104" s="3"/>
      <c r="M104" s="3"/>
    </row>
    <row r="105" spans="1:15" x14ac:dyDescent="0.2">
      <c r="A105" s="2"/>
      <c r="B105" s="27" t="s">
        <v>87</v>
      </c>
      <c r="C105" s="2"/>
      <c r="D105" s="2"/>
      <c r="E105" s="2"/>
      <c r="F105" s="2"/>
      <c r="G105" s="2"/>
      <c r="H105" s="2"/>
      <c r="I105" s="2"/>
      <c r="J105" s="3"/>
      <c r="K105" s="3"/>
      <c r="L105" s="3"/>
      <c r="M105" s="3"/>
    </row>
    <row r="106" spans="1:15" x14ac:dyDescent="0.2">
      <c r="A106" s="2"/>
      <c r="B106" s="27" t="s">
        <v>95</v>
      </c>
      <c r="C106" s="2"/>
      <c r="D106" s="2"/>
      <c r="E106" s="2"/>
      <c r="F106" s="2"/>
      <c r="G106" s="2"/>
      <c r="H106" s="2"/>
      <c r="I106" s="2"/>
      <c r="J106" s="3"/>
      <c r="K106" s="3"/>
      <c r="L106" s="3"/>
      <c r="M106" s="3"/>
    </row>
    <row r="107" spans="1:15" x14ac:dyDescent="0.2">
      <c r="A107" s="2"/>
      <c r="B107" s="2"/>
      <c r="C107" s="2"/>
      <c r="D107" s="2"/>
      <c r="E107" s="2"/>
      <c r="F107" s="2"/>
      <c r="G107" s="2"/>
      <c r="H107" s="2"/>
      <c r="I107" s="2"/>
      <c r="J107" s="3"/>
      <c r="K107" s="3"/>
      <c r="L107" s="3"/>
      <c r="M107" s="3"/>
    </row>
    <row r="108" spans="1:15" x14ac:dyDescent="0.2">
      <c r="A108" s="2"/>
      <c r="B108" s="97" t="s">
        <v>59</v>
      </c>
      <c r="C108" s="97"/>
      <c r="D108" s="97"/>
      <c r="E108" s="2"/>
      <c r="F108" s="2"/>
      <c r="G108" s="2"/>
      <c r="H108" s="2"/>
      <c r="I108" s="2"/>
      <c r="J108" s="3"/>
      <c r="K108" s="3"/>
      <c r="L108" s="3"/>
      <c r="M108" s="3"/>
    </row>
    <row r="109" spans="1:15" x14ac:dyDescent="0.2">
      <c r="A109" s="2"/>
      <c r="B109" s="97"/>
      <c r="C109" s="97"/>
      <c r="D109" s="97"/>
      <c r="E109" s="2"/>
      <c r="F109" s="2"/>
      <c r="G109" s="2"/>
      <c r="H109" s="2"/>
      <c r="I109" s="2"/>
      <c r="J109" s="3"/>
      <c r="K109" s="3"/>
      <c r="L109" s="3"/>
      <c r="M109" s="3"/>
    </row>
    <row r="110" spans="1:15" x14ac:dyDescent="0.2">
      <c r="B110" s="88" t="s">
        <v>88</v>
      </c>
      <c r="C110" s="75"/>
      <c r="D110" s="75"/>
    </row>
    <row r="111" spans="1:15" x14ac:dyDescent="0.2">
      <c r="B111" s="88" t="s">
        <v>89</v>
      </c>
      <c r="C111" s="75"/>
      <c r="D111" s="75"/>
    </row>
    <row r="112" spans="1:15" x14ac:dyDescent="0.2">
      <c r="B112" s="88" t="s">
        <v>94</v>
      </c>
      <c r="C112" s="75"/>
      <c r="D112" s="75"/>
    </row>
    <row r="114" spans="2:5" x14ac:dyDescent="0.2">
      <c r="B114" s="97" t="s">
        <v>59</v>
      </c>
      <c r="C114" s="97"/>
      <c r="D114" s="97"/>
    </row>
    <row r="115" spans="2:5" x14ac:dyDescent="0.2">
      <c r="B115" s="97"/>
      <c r="C115" s="97"/>
      <c r="D115" s="97"/>
    </row>
    <row r="116" spans="2:5" x14ac:dyDescent="0.2">
      <c r="B116" s="89" t="s">
        <v>90</v>
      </c>
      <c r="C116" s="75"/>
      <c r="D116" s="75"/>
    </row>
    <row r="117" spans="2:5" x14ac:dyDescent="0.2">
      <c r="B117" s="88" t="s">
        <v>91</v>
      </c>
      <c r="C117" s="75"/>
      <c r="D117" s="75"/>
    </row>
    <row r="118" spans="2:5" x14ac:dyDescent="0.2">
      <c r="B118" s="88" t="s">
        <v>92</v>
      </c>
      <c r="C118" s="75"/>
      <c r="D118" s="75"/>
    </row>
    <row r="119" spans="2:5" x14ac:dyDescent="0.2">
      <c r="B119" s="2"/>
    </row>
    <row r="121" spans="2:5" x14ac:dyDescent="0.2">
      <c r="B121" s="97" t="s">
        <v>70</v>
      </c>
      <c r="C121" s="97"/>
      <c r="D121" s="97"/>
    </row>
    <row r="122" spans="2:5" x14ac:dyDescent="0.2">
      <c r="B122" s="97"/>
      <c r="C122" s="97"/>
      <c r="D122" s="97"/>
    </row>
    <row r="123" spans="2:5" x14ac:dyDescent="0.2">
      <c r="B123" s="75" t="s">
        <v>93</v>
      </c>
      <c r="C123" s="75"/>
      <c r="D123" s="75"/>
    </row>
    <row r="124" spans="2:5" x14ac:dyDescent="0.2">
      <c r="B124" s="75" t="s">
        <v>103</v>
      </c>
      <c r="C124" s="75"/>
      <c r="D124" s="75"/>
    </row>
    <row r="125" spans="2:5" x14ac:dyDescent="0.2">
      <c r="B125" s="75" t="s">
        <v>104</v>
      </c>
      <c r="C125" s="75"/>
      <c r="D125" s="75"/>
    </row>
    <row r="126" spans="2:5" x14ac:dyDescent="0.2">
      <c r="B126" s="75" t="s">
        <v>105</v>
      </c>
      <c r="C126" s="75"/>
      <c r="D126" s="75"/>
    </row>
    <row r="128" spans="2:5" x14ac:dyDescent="0.2">
      <c r="B128" s="2" t="s">
        <v>71</v>
      </c>
    </row>
    <row r="129" spans="2:6" ht="15.05" x14ac:dyDescent="0.2">
      <c r="B129" s="73" t="s">
        <v>72</v>
      </c>
      <c r="C129" s="76"/>
      <c r="D129" s="76"/>
    </row>
    <row r="130" spans="2:6" ht="15.05" x14ac:dyDescent="0.2">
      <c r="B130" s="73" t="s">
        <v>73</v>
      </c>
      <c r="C130" s="77"/>
      <c r="D130" s="77"/>
      <c r="E130" s="77"/>
      <c r="F130" s="77"/>
    </row>
    <row r="131" spans="2:6" ht="15.05" x14ac:dyDescent="0.2">
      <c r="B131" s="73" t="s">
        <v>74</v>
      </c>
      <c r="C131" s="77"/>
      <c r="D131" s="77"/>
      <c r="E131" s="77"/>
      <c r="F131" s="77"/>
    </row>
    <row r="132" spans="2:6" ht="15.05" x14ac:dyDescent="0.2">
      <c r="B132" s="74"/>
      <c r="C132" s="78"/>
      <c r="D132" s="78"/>
      <c r="E132" s="78"/>
      <c r="F132" s="78"/>
    </row>
    <row r="133" spans="2:6" ht="15.05" x14ac:dyDescent="0.2">
      <c r="B133" s="76" t="s">
        <v>75</v>
      </c>
      <c r="C133" s="78"/>
      <c r="D133" s="78"/>
      <c r="E133" s="78"/>
      <c r="F133" s="78"/>
    </row>
    <row r="134" spans="2:6" ht="15.05" x14ac:dyDescent="0.2">
      <c r="B134" s="76" t="s">
        <v>76</v>
      </c>
      <c r="C134" s="78"/>
      <c r="D134" s="78"/>
      <c r="E134" s="78"/>
      <c r="F134" s="78"/>
    </row>
    <row r="136" spans="2:6" ht="15.75" thickBot="1" x14ac:dyDescent="0.25">
      <c r="B136" s="76"/>
    </row>
    <row r="137" spans="2:6" ht="45.85" thickBot="1" x14ac:dyDescent="0.25">
      <c r="B137" s="79" t="s">
        <v>77</v>
      </c>
      <c r="C137" s="80" t="s">
        <v>78</v>
      </c>
      <c r="D137" s="81" t="s">
        <v>79</v>
      </c>
    </row>
    <row r="138" spans="2:6" ht="15.75" thickBot="1" x14ac:dyDescent="0.25">
      <c r="B138" s="82" t="s">
        <v>80</v>
      </c>
      <c r="C138" s="83">
        <v>1317</v>
      </c>
      <c r="D138" s="84">
        <v>68460</v>
      </c>
      <c r="E138" t="s">
        <v>81</v>
      </c>
    </row>
    <row r="139" spans="2:6" ht="15.75" thickBot="1" x14ac:dyDescent="0.25">
      <c r="B139" s="85" t="s">
        <v>82</v>
      </c>
      <c r="C139" s="86">
        <v>1505</v>
      </c>
      <c r="D139" s="87">
        <v>78250</v>
      </c>
      <c r="E139" t="s">
        <v>83</v>
      </c>
    </row>
  </sheetData>
  <mergeCells count="17">
    <mergeCell ref="C44:C45"/>
    <mergeCell ref="B121:D122"/>
    <mergeCell ref="D72:D73"/>
    <mergeCell ref="C72:C73"/>
    <mergeCell ref="B108:D109"/>
    <mergeCell ref="B114:D115"/>
    <mergeCell ref="C7:C8"/>
    <mergeCell ref="I7:I8"/>
    <mergeCell ref="E7:E8"/>
    <mergeCell ref="F7:F8"/>
    <mergeCell ref="G7:G8"/>
    <mergeCell ref="H7:H8"/>
    <mergeCell ref="H72:H73"/>
    <mergeCell ref="G72:G73"/>
    <mergeCell ref="E72:E73"/>
    <mergeCell ref="F72:F73"/>
    <mergeCell ref="D7:D8"/>
  </mergeCells>
  <phoneticPr fontId="0" type="noConversion"/>
  <hyperlinks>
    <hyperlink ref="C72:C73" r:id="rId1" display="Quarterly Rate" xr:uid="{00000000-0004-0000-0000-000002000000}"/>
    <hyperlink ref="C44:C45" r:id="rId2" display="Benefits Rate" xr:uid="{91960441-A06B-45F5-9128-2337EA1EB320}"/>
    <hyperlink ref="B34" r:id="rId3" display="Hourly GRSA (Summer: $35.71/Hr, Avg Work Hours/Mo. = 173.3)" xr:uid="{F6E576DA-5C59-4A15-A440-B9C533C153EE}"/>
    <hyperlink ref="B30" r:id="rId4" display="Grad RA (FY19 RAI Rate Presumed: $2,567)" xr:uid="{807CB0F0-786A-4C6C-B77D-8D021E19FEE6}"/>
    <hyperlink ref="B31:B33" r:id="rId5" display="Grad RA (FY19 RAI Rate Presumed: $2,567)" xr:uid="{58DFA12F-86F2-4EFC-89F1-FC20E6DD006D}"/>
    <hyperlink ref="B35:B37" r:id="rId6" display="Hourly GRSA (Summer: $35.71/Hr, Avg Work Hours/Mo. = 173.3)" xr:uid="{132F2F26-6191-4600-9452-F2143AEBCBA2}"/>
  </hyperlinks>
  <pageMargins left="0.75" right="0.75" top="1" bottom="1" header="0.5" footer="0.5"/>
  <pageSetup scale="51" orientation="portrait" r:id="rId7"/>
  <headerFooter alignWithMargins="0">
    <oddFooter>&amp;L&amp;"Arial,Bold"&amp;8&amp;D</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M45"/>
  <sheetViews>
    <sheetView workbookViewId="0">
      <selection activeCell="B44" sqref="B44"/>
    </sheetView>
  </sheetViews>
  <sheetFormatPr defaultRowHeight="12.45" x14ac:dyDescent="0.2"/>
  <sheetData>
    <row r="2" spans="2:13" ht="12.8" customHeight="1" x14ac:dyDescent="0.2">
      <c r="B2" s="99" t="s">
        <v>65</v>
      </c>
      <c r="C2" s="99"/>
      <c r="D2" s="99"/>
      <c r="E2" s="99"/>
      <c r="F2" s="99"/>
      <c r="G2" s="99"/>
      <c r="H2" s="99"/>
      <c r="I2" s="99"/>
      <c r="J2" s="99"/>
      <c r="K2" s="99"/>
      <c r="L2" s="99"/>
      <c r="M2" s="48"/>
    </row>
    <row r="3" spans="2:13" ht="12.8" customHeight="1" x14ac:dyDescent="0.2">
      <c r="B3" s="99"/>
      <c r="C3" s="99"/>
      <c r="D3" s="99"/>
      <c r="E3" s="99"/>
      <c r="F3" s="99"/>
      <c r="G3" s="99"/>
      <c r="H3" s="99"/>
      <c r="I3" s="99"/>
      <c r="J3" s="99"/>
      <c r="K3" s="99"/>
      <c r="L3" s="99"/>
      <c r="M3" s="48"/>
    </row>
    <row r="4" spans="2:13" ht="12.8" customHeight="1" x14ac:dyDescent="0.2">
      <c r="B4" s="99"/>
      <c r="C4" s="99"/>
      <c r="D4" s="99"/>
      <c r="E4" s="99"/>
      <c r="F4" s="99"/>
      <c r="G4" s="99"/>
      <c r="H4" s="99"/>
      <c r="I4" s="99"/>
      <c r="J4" s="99"/>
      <c r="K4" s="99"/>
      <c r="L4" s="99"/>
      <c r="M4" s="48"/>
    </row>
    <row r="5" spans="2:13" ht="12.8" customHeight="1" x14ac:dyDescent="0.2">
      <c r="B5" s="99"/>
      <c r="C5" s="99"/>
      <c r="D5" s="99"/>
      <c r="E5" s="99"/>
      <c r="F5" s="99"/>
      <c r="G5" s="99"/>
      <c r="H5" s="99"/>
      <c r="I5" s="99"/>
      <c r="J5" s="99"/>
      <c r="K5" s="99"/>
      <c r="L5" s="99"/>
      <c r="M5" s="48"/>
    </row>
    <row r="6" spans="2:13" ht="12.8" customHeight="1" x14ac:dyDescent="0.2">
      <c r="B6" s="99"/>
      <c r="C6" s="99"/>
      <c r="D6" s="99"/>
      <c r="E6" s="99"/>
      <c r="F6" s="99"/>
      <c r="G6" s="99"/>
      <c r="H6" s="99"/>
      <c r="I6" s="99"/>
      <c r="J6" s="99"/>
      <c r="K6" s="99"/>
      <c r="L6" s="99"/>
      <c r="M6" s="48"/>
    </row>
    <row r="7" spans="2:13" ht="12.8" customHeight="1" x14ac:dyDescent="0.2">
      <c r="B7" s="99"/>
      <c r="C7" s="99"/>
      <c r="D7" s="99"/>
      <c r="E7" s="99"/>
      <c r="F7" s="99"/>
      <c r="G7" s="99"/>
      <c r="H7" s="99"/>
      <c r="I7" s="99"/>
      <c r="J7" s="99"/>
      <c r="K7" s="99"/>
      <c r="L7" s="99"/>
      <c r="M7" s="48"/>
    </row>
    <row r="8" spans="2:13" ht="12.8" customHeight="1" x14ac:dyDescent="0.2">
      <c r="B8" s="99"/>
      <c r="C8" s="99"/>
      <c r="D8" s="99"/>
      <c r="E8" s="99"/>
      <c r="F8" s="99"/>
      <c r="G8" s="99"/>
      <c r="H8" s="99"/>
      <c r="I8" s="99"/>
      <c r="J8" s="99"/>
      <c r="K8" s="99"/>
      <c r="L8" s="99"/>
      <c r="M8" s="48"/>
    </row>
    <row r="9" spans="2:13" ht="12.8" customHeight="1" x14ac:dyDescent="0.2">
      <c r="B9" s="99"/>
      <c r="C9" s="99"/>
      <c r="D9" s="99"/>
      <c r="E9" s="99"/>
      <c r="F9" s="99"/>
      <c r="G9" s="99"/>
      <c r="H9" s="99"/>
      <c r="I9" s="99"/>
      <c r="J9" s="99"/>
      <c r="K9" s="99"/>
      <c r="L9" s="99"/>
      <c r="M9" s="48"/>
    </row>
    <row r="10" spans="2:13" ht="12.8" customHeight="1" x14ac:dyDescent="0.2">
      <c r="B10" s="99"/>
      <c r="C10" s="99"/>
      <c r="D10" s="99"/>
      <c r="E10" s="99"/>
      <c r="F10" s="99"/>
      <c r="G10" s="99"/>
      <c r="H10" s="99"/>
      <c r="I10" s="99"/>
      <c r="J10" s="99"/>
      <c r="K10" s="99"/>
      <c r="L10" s="99"/>
      <c r="M10" s="48"/>
    </row>
    <row r="11" spans="2:13" ht="12.8" customHeight="1" x14ac:dyDescent="0.2">
      <c r="B11" s="99"/>
      <c r="C11" s="99"/>
      <c r="D11" s="99"/>
      <c r="E11" s="99"/>
      <c r="F11" s="99"/>
      <c r="G11" s="99"/>
      <c r="H11" s="99"/>
      <c r="I11" s="99"/>
      <c r="J11" s="99"/>
      <c r="K11" s="99"/>
      <c r="L11" s="99"/>
      <c r="M11" s="48"/>
    </row>
    <row r="12" spans="2:13" ht="12.8" customHeight="1" x14ac:dyDescent="0.2">
      <c r="B12" s="99"/>
      <c r="C12" s="99"/>
      <c r="D12" s="99"/>
      <c r="E12" s="99"/>
      <c r="F12" s="99"/>
      <c r="G12" s="99"/>
      <c r="H12" s="99"/>
      <c r="I12" s="99"/>
      <c r="J12" s="99"/>
      <c r="K12" s="99"/>
      <c r="L12" s="99"/>
      <c r="M12" s="48"/>
    </row>
    <row r="13" spans="2:13" ht="12.8" customHeight="1" x14ac:dyDescent="0.2">
      <c r="B13" s="99"/>
      <c r="C13" s="99"/>
      <c r="D13" s="99"/>
      <c r="E13" s="99"/>
      <c r="F13" s="99"/>
      <c r="G13" s="99"/>
      <c r="H13" s="99"/>
      <c r="I13" s="99"/>
      <c r="J13" s="99"/>
      <c r="K13" s="99"/>
      <c r="L13" s="99"/>
      <c r="M13" s="48"/>
    </row>
    <row r="14" spans="2:13" ht="12.8" customHeight="1" x14ac:dyDescent="0.2">
      <c r="B14" s="99"/>
      <c r="C14" s="99"/>
      <c r="D14" s="99"/>
      <c r="E14" s="99"/>
      <c r="F14" s="99"/>
      <c r="G14" s="99"/>
      <c r="H14" s="99"/>
      <c r="I14" s="99"/>
      <c r="J14" s="99"/>
      <c r="K14" s="99"/>
      <c r="L14" s="99"/>
      <c r="M14" s="48"/>
    </row>
    <row r="15" spans="2:13" ht="12.8" customHeight="1" x14ac:dyDescent="0.2">
      <c r="B15" s="99"/>
      <c r="C15" s="99"/>
      <c r="D15" s="99"/>
      <c r="E15" s="99"/>
      <c r="F15" s="99"/>
      <c r="G15" s="99"/>
      <c r="H15" s="99"/>
      <c r="I15" s="99"/>
      <c r="J15" s="99"/>
      <c r="K15" s="99"/>
      <c r="L15" s="99"/>
      <c r="M15" s="48"/>
    </row>
    <row r="16" spans="2:13" ht="12.8" customHeight="1" x14ac:dyDescent="0.2">
      <c r="B16" s="99"/>
      <c r="C16" s="99"/>
      <c r="D16" s="99"/>
      <c r="E16" s="99"/>
      <c r="F16" s="99"/>
      <c r="G16" s="99"/>
      <c r="H16" s="99"/>
      <c r="I16" s="99"/>
      <c r="J16" s="99"/>
      <c r="K16" s="99"/>
      <c r="L16" s="99"/>
      <c r="M16" s="48"/>
    </row>
    <row r="17" spans="2:13" ht="12.8" customHeight="1" x14ac:dyDescent="0.2">
      <c r="B17" s="99"/>
      <c r="C17" s="99"/>
      <c r="D17" s="99"/>
      <c r="E17" s="99"/>
      <c r="F17" s="99"/>
      <c r="G17" s="99"/>
      <c r="H17" s="99"/>
      <c r="I17" s="99"/>
      <c r="J17" s="99"/>
      <c r="K17" s="99"/>
      <c r="L17" s="99"/>
      <c r="M17" s="48"/>
    </row>
    <row r="18" spans="2:13" ht="12.8" customHeight="1" x14ac:dyDescent="0.2">
      <c r="B18" s="99"/>
      <c r="C18" s="99"/>
      <c r="D18" s="99"/>
      <c r="E18" s="99"/>
      <c r="F18" s="99"/>
      <c r="G18" s="99"/>
      <c r="H18" s="99"/>
      <c r="I18" s="99"/>
      <c r="J18" s="99"/>
      <c r="K18" s="99"/>
      <c r="L18" s="99"/>
      <c r="M18" s="48"/>
    </row>
    <row r="19" spans="2:13" ht="12.8" customHeight="1" x14ac:dyDescent="0.2">
      <c r="B19" s="99"/>
      <c r="C19" s="99"/>
      <c r="D19" s="99"/>
      <c r="E19" s="99"/>
      <c r="F19" s="99"/>
      <c r="G19" s="99"/>
      <c r="H19" s="99"/>
      <c r="I19" s="99"/>
      <c r="J19" s="99"/>
      <c r="K19" s="99"/>
      <c r="L19" s="99"/>
      <c r="M19" s="48"/>
    </row>
    <row r="20" spans="2:13" ht="12.8" customHeight="1" x14ac:dyDescent="0.2">
      <c r="B20" s="99"/>
      <c r="C20" s="99"/>
      <c r="D20" s="99"/>
      <c r="E20" s="99"/>
      <c r="F20" s="99"/>
      <c r="G20" s="99"/>
      <c r="H20" s="99"/>
      <c r="I20" s="99"/>
      <c r="J20" s="99"/>
      <c r="K20" s="99"/>
      <c r="L20" s="99"/>
      <c r="M20" s="48"/>
    </row>
    <row r="21" spans="2:13" ht="12.8" customHeight="1" x14ac:dyDescent="0.2">
      <c r="B21" s="99"/>
      <c r="C21" s="99"/>
      <c r="D21" s="99"/>
      <c r="E21" s="99"/>
      <c r="F21" s="99"/>
      <c r="G21" s="99"/>
      <c r="H21" s="99"/>
      <c r="I21" s="99"/>
      <c r="J21" s="99"/>
      <c r="K21" s="99"/>
      <c r="L21" s="99"/>
      <c r="M21" s="48"/>
    </row>
    <row r="22" spans="2:13" ht="12.8" customHeight="1" x14ac:dyDescent="0.2">
      <c r="B22" s="99"/>
      <c r="C22" s="99"/>
      <c r="D22" s="99"/>
      <c r="E22" s="99"/>
      <c r="F22" s="99"/>
      <c r="G22" s="99"/>
      <c r="H22" s="99"/>
      <c r="I22" s="99"/>
      <c r="J22" s="99"/>
      <c r="K22" s="99"/>
      <c r="L22" s="99"/>
      <c r="M22" s="48"/>
    </row>
    <row r="23" spans="2:13" ht="12.8" customHeight="1" x14ac:dyDescent="0.2">
      <c r="B23" s="99"/>
      <c r="C23" s="99"/>
      <c r="D23" s="99"/>
      <c r="E23" s="99"/>
      <c r="F23" s="99"/>
      <c r="G23" s="99"/>
      <c r="H23" s="99"/>
      <c r="I23" s="99"/>
      <c r="J23" s="99"/>
      <c r="K23" s="99"/>
      <c r="L23" s="99"/>
      <c r="M23" s="48"/>
    </row>
    <row r="24" spans="2:13" ht="12.8" customHeight="1" x14ac:dyDescent="0.2">
      <c r="B24" s="99"/>
      <c r="C24" s="99"/>
      <c r="D24" s="99"/>
      <c r="E24" s="99"/>
      <c r="F24" s="99"/>
      <c r="G24" s="99"/>
      <c r="H24" s="99"/>
      <c r="I24" s="99"/>
      <c r="J24" s="99"/>
      <c r="K24" s="99"/>
      <c r="L24" s="99"/>
      <c r="M24" s="48"/>
    </row>
    <row r="25" spans="2:13" ht="12.8" customHeight="1" x14ac:dyDescent="0.2">
      <c r="B25" s="99"/>
      <c r="C25" s="99"/>
      <c r="D25" s="99"/>
      <c r="E25" s="99"/>
      <c r="F25" s="99"/>
      <c r="G25" s="99"/>
      <c r="H25" s="99"/>
      <c r="I25" s="99"/>
      <c r="J25" s="99"/>
      <c r="K25" s="99"/>
      <c r="L25" s="99"/>
      <c r="M25" s="48"/>
    </row>
    <row r="26" spans="2:13" ht="12.8" customHeight="1" x14ac:dyDescent="0.2">
      <c r="B26" s="99"/>
      <c r="C26" s="99"/>
      <c r="D26" s="99"/>
      <c r="E26" s="99"/>
      <c r="F26" s="99"/>
      <c r="G26" s="99"/>
      <c r="H26" s="99"/>
      <c r="I26" s="99"/>
      <c r="J26" s="99"/>
      <c r="K26" s="99"/>
      <c r="L26" s="99"/>
      <c r="M26" s="48"/>
    </row>
    <row r="27" spans="2:13" ht="12.8" customHeight="1" x14ac:dyDescent="0.2">
      <c r="B27" s="99"/>
      <c r="C27" s="99"/>
      <c r="D27" s="99"/>
      <c r="E27" s="99"/>
      <c r="F27" s="99"/>
      <c r="G27" s="99"/>
      <c r="H27" s="99"/>
      <c r="I27" s="99"/>
      <c r="J27" s="99"/>
      <c r="K27" s="99"/>
      <c r="L27" s="99"/>
      <c r="M27" s="48"/>
    </row>
    <row r="28" spans="2:13" ht="12.8" customHeight="1" x14ac:dyDescent="0.2">
      <c r="B28" s="99"/>
      <c r="C28" s="99"/>
      <c r="D28" s="99"/>
      <c r="E28" s="99"/>
      <c r="F28" s="99"/>
      <c r="G28" s="99"/>
      <c r="H28" s="99"/>
      <c r="I28" s="99"/>
      <c r="J28" s="99"/>
      <c r="K28" s="99"/>
      <c r="L28" s="99"/>
      <c r="M28" s="48"/>
    </row>
    <row r="29" spans="2:13" ht="12.8" customHeight="1" x14ac:dyDescent="0.2">
      <c r="B29" s="99"/>
      <c r="C29" s="99"/>
      <c r="D29" s="99"/>
      <c r="E29" s="99"/>
      <c r="F29" s="99"/>
      <c r="G29" s="99"/>
      <c r="H29" s="99"/>
      <c r="I29" s="99"/>
      <c r="J29" s="99"/>
      <c r="K29" s="99"/>
      <c r="L29" s="99"/>
      <c r="M29" s="48"/>
    </row>
    <row r="30" spans="2:13" ht="12.8" customHeight="1" x14ac:dyDescent="0.2">
      <c r="B30" s="99"/>
      <c r="C30" s="99"/>
      <c r="D30" s="99"/>
      <c r="E30" s="99"/>
      <c r="F30" s="99"/>
      <c r="G30" s="99"/>
      <c r="H30" s="99"/>
      <c r="I30" s="99"/>
      <c r="J30" s="99"/>
      <c r="K30" s="99"/>
      <c r="L30" s="99"/>
      <c r="M30" s="48"/>
    </row>
    <row r="31" spans="2:13" ht="12.8" customHeight="1" x14ac:dyDescent="0.2">
      <c r="B31" s="99"/>
      <c r="C31" s="99"/>
      <c r="D31" s="99"/>
      <c r="E31" s="99"/>
      <c r="F31" s="99"/>
      <c r="G31" s="99"/>
      <c r="H31" s="99"/>
      <c r="I31" s="99"/>
      <c r="J31" s="99"/>
      <c r="K31" s="99"/>
      <c r="L31" s="99"/>
      <c r="M31" s="48"/>
    </row>
    <row r="32" spans="2:13" ht="12.8" customHeight="1" x14ac:dyDescent="0.2">
      <c r="B32" s="99"/>
      <c r="C32" s="99"/>
      <c r="D32" s="99"/>
      <c r="E32" s="99"/>
      <c r="F32" s="99"/>
      <c r="G32" s="99"/>
      <c r="H32" s="99"/>
      <c r="I32" s="99"/>
      <c r="J32" s="99"/>
      <c r="K32" s="99"/>
      <c r="L32" s="99"/>
      <c r="M32" s="48"/>
    </row>
    <row r="33" spans="2:13" ht="12.8" customHeight="1" x14ac:dyDescent="0.2">
      <c r="B33" s="99"/>
      <c r="C33" s="99"/>
      <c r="D33" s="99"/>
      <c r="E33" s="99"/>
      <c r="F33" s="99"/>
      <c r="G33" s="99"/>
      <c r="H33" s="99"/>
      <c r="I33" s="99"/>
      <c r="J33" s="99"/>
      <c r="K33" s="99"/>
      <c r="L33" s="99"/>
      <c r="M33" s="48"/>
    </row>
    <row r="34" spans="2:13" ht="12.8" customHeight="1" x14ac:dyDescent="0.2">
      <c r="B34" s="99"/>
      <c r="C34" s="99"/>
      <c r="D34" s="99"/>
      <c r="E34" s="99"/>
      <c r="F34" s="99"/>
      <c r="G34" s="99"/>
      <c r="H34" s="99"/>
      <c r="I34" s="99"/>
      <c r="J34" s="99"/>
      <c r="K34" s="99"/>
      <c r="L34" s="99"/>
      <c r="M34" s="48"/>
    </row>
    <row r="35" spans="2:13" ht="12.8" customHeight="1" x14ac:dyDescent="0.2">
      <c r="B35" s="99"/>
      <c r="C35" s="99"/>
      <c r="D35" s="99"/>
      <c r="E35" s="99"/>
      <c r="F35" s="99"/>
      <c r="G35" s="99"/>
      <c r="H35" s="99"/>
      <c r="I35" s="99"/>
      <c r="J35" s="99"/>
      <c r="K35" s="99"/>
      <c r="L35" s="99"/>
      <c r="M35" s="48"/>
    </row>
    <row r="36" spans="2:13" ht="12.8" customHeight="1" x14ac:dyDescent="0.2">
      <c r="B36" s="99"/>
      <c r="C36" s="99"/>
      <c r="D36" s="99"/>
      <c r="E36" s="99"/>
      <c r="F36" s="99"/>
      <c r="G36" s="99"/>
      <c r="H36" s="99"/>
      <c r="I36" s="99"/>
      <c r="J36" s="99"/>
      <c r="K36" s="99"/>
      <c r="L36" s="99"/>
      <c r="M36" s="48"/>
    </row>
    <row r="37" spans="2:13" ht="12.8" customHeight="1" x14ac:dyDescent="0.2">
      <c r="B37" s="99"/>
      <c r="C37" s="99"/>
      <c r="D37" s="99"/>
      <c r="E37" s="99"/>
      <c r="F37" s="99"/>
      <c r="G37" s="99"/>
      <c r="H37" s="99"/>
      <c r="I37" s="99"/>
      <c r="J37" s="99"/>
      <c r="K37" s="99"/>
      <c r="L37" s="99"/>
      <c r="M37" s="48"/>
    </row>
    <row r="38" spans="2:13" ht="12.8" customHeight="1" x14ac:dyDescent="0.2">
      <c r="B38" s="99"/>
      <c r="C38" s="99"/>
      <c r="D38" s="99"/>
      <c r="E38" s="99"/>
      <c r="F38" s="99"/>
      <c r="G38" s="99"/>
      <c r="H38" s="99"/>
      <c r="I38" s="99"/>
      <c r="J38" s="99"/>
      <c r="K38" s="99"/>
      <c r="L38" s="99"/>
      <c r="M38" s="48"/>
    </row>
    <row r="39" spans="2:13" ht="12.8" customHeight="1" x14ac:dyDescent="0.2">
      <c r="B39" s="99"/>
      <c r="C39" s="99"/>
      <c r="D39" s="99"/>
      <c r="E39" s="99"/>
      <c r="F39" s="99"/>
      <c r="G39" s="99"/>
      <c r="H39" s="99"/>
      <c r="I39" s="99"/>
      <c r="J39" s="99"/>
      <c r="K39" s="99"/>
      <c r="L39" s="99"/>
      <c r="M39" s="48"/>
    </row>
    <row r="40" spans="2:13" ht="12.8" customHeight="1" x14ac:dyDescent="0.2">
      <c r="B40" s="99"/>
      <c r="C40" s="99"/>
      <c r="D40" s="99"/>
      <c r="E40" s="99"/>
      <c r="F40" s="99"/>
      <c r="G40" s="99"/>
      <c r="H40" s="99"/>
      <c r="I40" s="99"/>
      <c r="J40" s="99"/>
      <c r="K40" s="99"/>
      <c r="L40" s="99"/>
      <c r="M40" s="48"/>
    </row>
    <row r="41" spans="2:13" ht="12.8" customHeight="1" x14ac:dyDescent="0.2">
      <c r="B41" s="99"/>
      <c r="C41" s="99"/>
      <c r="D41" s="99"/>
      <c r="E41" s="99"/>
      <c r="F41" s="99"/>
      <c r="G41" s="99"/>
      <c r="H41" s="99"/>
      <c r="I41" s="99"/>
      <c r="J41" s="99"/>
      <c r="K41" s="99"/>
      <c r="L41" s="99"/>
      <c r="M41" s="48"/>
    </row>
    <row r="42" spans="2:13" ht="12.8" customHeight="1" x14ac:dyDescent="0.2">
      <c r="B42" s="99"/>
      <c r="C42" s="99"/>
      <c r="D42" s="99"/>
      <c r="E42" s="99"/>
      <c r="F42" s="99"/>
      <c r="G42" s="99"/>
      <c r="H42" s="99"/>
      <c r="I42" s="99"/>
      <c r="J42" s="99"/>
      <c r="K42" s="99"/>
      <c r="L42" s="99"/>
      <c r="M42" s="48"/>
    </row>
    <row r="43" spans="2:13" x14ac:dyDescent="0.2">
      <c r="B43" s="99"/>
      <c r="C43" s="99"/>
      <c r="D43" s="99"/>
      <c r="E43" s="99"/>
      <c r="F43" s="99"/>
      <c r="G43" s="99"/>
      <c r="H43" s="99"/>
      <c r="I43" s="99"/>
      <c r="J43" s="99"/>
      <c r="K43" s="99"/>
      <c r="L43" s="99"/>
      <c r="M43" s="48"/>
    </row>
    <row r="44" spans="2:13" x14ac:dyDescent="0.2">
      <c r="B44" s="48"/>
      <c r="C44" s="48"/>
      <c r="D44" s="48"/>
      <c r="E44" s="48"/>
      <c r="F44" s="48"/>
      <c r="G44" s="48"/>
      <c r="H44" s="48"/>
      <c r="I44" s="48"/>
      <c r="J44" s="48"/>
      <c r="K44" s="48"/>
      <c r="L44" s="48"/>
      <c r="M44" s="48"/>
    </row>
    <row r="45" spans="2:13" x14ac:dyDescent="0.2">
      <c r="B45" s="48"/>
      <c r="C45" s="48"/>
      <c r="D45" s="48"/>
      <c r="E45" s="48"/>
      <c r="F45" s="48"/>
      <c r="G45" s="48"/>
      <c r="H45" s="48"/>
      <c r="I45" s="48"/>
      <c r="J45" s="48"/>
      <c r="K45" s="48"/>
      <c r="L45" s="48"/>
      <c r="M45" s="48"/>
    </row>
  </sheetData>
  <mergeCells count="1">
    <mergeCell ref="B2:L43"/>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0835965CC806E4786F42C75EB5F5891" ma:contentTypeVersion="11" ma:contentTypeDescription="Create a new document." ma:contentTypeScope="" ma:versionID="e6e4d96e53ff21eef0c86e8c7bdb0f95">
  <xsd:schema xmlns:xsd="http://www.w3.org/2001/XMLSchema" xmlns:xs="http://www.w3.org/2001/XMLSchema" xmlns:p="http://schemas.microsoft.com/office/2006/metadata/properties" xmlns:ns1="http://schemas.microsoft.com/sharepoint/v3" xmlns:ns3="78f68125-ddc6-418c-bd4c-4b205b1c0a93" xmlns:ns4="4195951b-cb40-4328-9b52-a50be1e67c98" targetNamespace="http://schemas.microsoft.com/office/2006/metadata/properties" ma:root="true" ma:fieldsID="94d28dd8b508f6f40474e67cd9eec334" ns1:_="" ns3:_="" ns4:_="">
    <xsd:import namespace="http://schemas.microsoft.com/sharepoint/v3"/>
    <xsd:import namespace="78f68125-ddc6-418c-bd4c-4b205b1c0a93"/>
    <xsd:import namespace="4195951b-cb40-4328-9b52-a50be1e67c98"/>
    <xsd:element name="properties">
      <xsd:complexType>
        <xsd:sequence>
          <xsd:element name="documentManagement">
            <xsd:complexType>
              <xsd:all>
                <xsd:element ref="ns3:SharedWithUsers" minOccurs="0"/>
                <xsd:element ref="ns3:SharingHintHash" minOccurs="0"/>
                <xsd:element ref="ns3:SharedWithDetails" minOccurs="0"/>
                <xsd:element ref="ns1:_ip_UnifiedCompliancePolicyProperties" minOccurs="0"/>
                <xsd:element ref="ns1:_ip_UnifiedCompliancePolicyUIAction" minOccurs="0"/>
                <xsd:element ref="ns4:MediaServiceMetadata" minOccurs="0"/>
                <xsd:element ref="ns4:MediaServiceFastMetadata"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description="" ma:hidden="true" ma:internalName="_ip_UnifiedCompliancePolicyProperties">
      <xsd:simpleType>
        <xsd:restriction base="dms:Note"/>
      </xsd:simpleType>
    </xsd:element>
    <xsd:element name="_ip_UnifiedCompliancePolicyUIAction" ma:index="12"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f68125-ddc6-418c-bd4c-4b205b1c0a9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95951b-cb40-4328-9b52-a50be1e67c98"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B90A13-5290-468C-82F8-49812BD14DD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78f68125-ddc6-418c-bd4c-4b205b1c0a93"/>
    <ds:schemaRef ds:uri="4195951b-cb40-4328-9b52-a50be1e67c98"/>
    <ds:schemaRef ds:uri="http://www.w3.org/XML/1998/namespace"/>
    <ds:schemaRef ds:uri="http://purl.org/dc/dcmitype/"/>
  </ds:schemaRefs>
</ds:datastoreItem>
</file>

<file path=customXml/itemProps2.xml><?xml version="1.0" encoding="utf-8"?>
<ds:datastoreItem xmlns:ds="http://schemas.openxmlformats.org/officeDocument/2006/customXml" ds:itemID="{FC67BE68-FD6F-4419-BF70-FA16BE1587B9}">
  <ds:schemaRefs>
    <ds:schemaRef ds:uri="http://schemas.microsoft.com/sharepoint/v3/contenttype/forms"/>
  </ds:schemaRefs>
</ds:datastoreItem>
</file>

<file path=customXml/itemProps3.xml><?xml version="1.0" encoding="utf-8"?>
<ds:datastoreItem xmlns:ds="http://schemas.openxmlformats.org/officeDocument/2006/customXml" ds:itemID="{BC8D156E-59FF-466B-B23D-DF69B3680C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8f68125-ddc6-418c-bd4c-4b205b1c0a93"/>
    <ds:schemaRef ds:uri="4195951b-cb40-4328-9b52-a50be1e67c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MTDC-TDC COMPARISON</vt:lpstr>
      <vt:lpstr>SPONSOR GUIDLINES</vt:lpstr>
      <vt:lpstr>'MTDC-TDC COMPARISON'!Print_Area</vt:lpstr>
    </vt:vector>
  </TitlesOfParts>
  <Company>UW CFR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 Gustafson</dc:creator>
  <cp:lastModifiedBy>Jack Lockhart</cp:lastModifiedBy>
  <cp:lastPrinted>2016-12-29T17:55:01Z</cp:lastPrinted>
  <dcterms:created xsi:type="dcterms:W3CDTF">2002-11-21T20:12:04Z</dcterms:created>
  <dcterms:modified xsi:type="dcterms:W3CDTF">2025-06-16T15:40:07Z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0x010100B0835965CC806E4786F42C75EB5F5891</vt:lpwstr>
  </property>
</Properties>
</file>